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Департамент конкурсных закупок\2 ОПККЗ\20 ПКО\20 ПКО Родичев Р.А\11. ПКО-2-24 Светильники общепром\01_Документация\"/>
    </mc:Choice>
  </mc:AlternateContent>
  <xr:revisionPtr revIDLastSave="0" documentId="13_ncr:1_{22F77D61-E3EF-440C-8F4B-4C9E954779B4}" xr6:coauthVersionLast="47" xr6:coauthVersionMax="47" xr10:uidLastSave="{00000000-0000-0000-0000-000000000000}"/>
  <workbookProtection workbookAlgorithmName="SHA-512" workbookHashValue="1+1N+MYPBOypnhQ/1ZPfM3YvvFmsedgfGgQ9kPVQ1K5A9H/JSTPSLOYuAdOQt0Q5AUW7s0CiVB21+QRAdpR8+Q==" workbookSaltValue="/MxFkjpQgGbshkMmgO7RGw==" workbookSpinCount="100000" lockStructure="1"/>
  <bookViews>
    <workbookView xWindow="-120" yWindow="-120" windowWidth="38640" windowHeight="21240" firstSheet="2" activeTab="2" xr2:uid="{00000000-000D-0000-FFFF-FFFF00000000}"/>
  </bookViews>
  <sheets>
    <sheet name="Данные" sheetId="5" state="hidden" r:id="rId1"/>
    <sheet name="критерии" sheetId="6" state="hidden" r:id="rId2"/>
    <sheet name="Лист самооценки" sheetId="8" r:id="rId3"/>
  </sheets>
  <externalReferences>
    <externalReference r:id="rId4"/>
    <externalReference r:id="rId5"/>
  </externalReferences>
  <definedNames>
    <definedName name="_xlnm._FilterDatabase" localSheetId="1" hidden="1">критерии!$A$3:$L$349</definedName>
    <definedName name="_xlnm._FilterDatabase" localSheetId="2" hidden="1">'Лист самооценки'!$B$20:$N$20</definedName>
    <definedName name="_xlnm.Print_Titles" localSheetId="1">критерии!$2:$3</definedName>
    <definedName name="_xlnm.Print_Titles" localSheetId="2">'Лист самооценки'!$5:$20</definedName>
    <definedName name="_xlnm.Print_Area" localSheetId="1">критерии!$A$2:$N$349</definedName>
    <definedName name="_xlnm.Print_Area" localSheetId="2">'Лист самооценки'!$A$2:$N$69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5" i="8" l="1"/>
  <c r="G65" i="8"/>
  <c r="E65" i="8"/>
  <c r="D65" i="8"/>
  <c r="J65" i="8" s="1"/>
  <c r="K65" i="8"/>
  <c r="B315" i="6"/>
  <c r="D314" i="6"/>
  <c r="B314" i="6"/>
  <c r="A314" i="6"/>
  <c r="A315" i="6" s="1"/>
  <c r="H67" i="8"/>
  <c r="G67" i="8"/>
  <c r="K67" i="8"/>
  <c r="B312" i="6"/>
  <c r="A312" i="6"/>
  <c r="D311" i="6"/>
  <c r="B311" i="6"/>
  <c r="A311" i="6"/>
  <c r="F310" i="6"/>
  <c r="D67" i="8" s="1"/>
  <c r="J67" i="8" s="1"/>
  <c r="C35" i="8"/>
  <c r="G57" i="8"/>
  <c r="D57" i="8"/>
  <c r="D315" i="6" l="1"/>
  <c r="F315" i="6" s="1"/>
  <c r="F314" i="6"/>
  <c r="D312" i="6"/>
  <c r="F312" i="6" s="1"/>
  <c r="F311" i="6"/>
  <c r="D251" i="6" l="1"/>
  <c r="B251" i="6"/>
  <c r="B252" i="6" s="1"/>
  <c r="A251" i="6"/>
  <c r="A252" i="6" s="1"/>
  <c r="H68" i="8"/>
  <c r="G68" i="8"/>
  <c r="H66" i="8"/>
  <c r="G66" i="8"/>
  <c r="C64" i="8"/>
  <c r="K66" i="8"/>
  <c r="K64" i="8"/>
  <c r="H64" i="8"/>
  <c r="F289" i="6"/>
  <c r="D66" i="8" s="1"/>
  <c r="J66" i="8" s="1"/>
  <c r="K8" i="8"/>
  <c r="O20" i="8"/>
  <c r="K68" i="8"/>
  <c r="C57" i="8"/>
  <c r="C36" i="8"/>
  <c r="M26" i="8"/>
  <c r="K26" i="8"/>
  <c r="M25" i="8"/>
  <c r="M23" i="8"/>
  <c r="M22" i="8"/>
  <c r="H26" i="8"/>
  <c r="H25" i="8"/>
  <c r="K25" i="8"/>
  <c r="B17" i="8"/>
  <c r="F17" i="8"/>
  <c r="A5" i="6"/>
  <c r="B37" i="6"/>
  <c r="B38" i="6" s="1"/>
  <c r="A37" i="6"/>
  <c r="A38" i="6" s="1"/>
  <c r="B34" i="6"/>
  <c r="B35" i="6" s="1"/>
  <c r="A34" i="6"/>
  <c r="A35" i="6" s="1"/>
  <c r="B31" i="6"/>
  <c r="B32" i="6" s="1"/>
  <c r="A31" i="6"/>
  <c r="A32" i="6" s="1"/>
  <c r="E252" i="6" l="1"/>
  <c r="D252" i="6"/>
  <c r="F252" i="6" s="1"/>
  <c r="F251" i="6"/>
  <c r="K35" i="8"/>
  <c r="B108" i="6"/>
  <c r="B109" i="6" s="1"/>
  <c r="B110" i="6" s="1"/>
  <c r="A108" i="6"/>
  <c r="A109" i="6" s="1"/>
  <c r="A110" i="6" s="1"/>
  <c r="C22" i="8" l="1"/>
  <c r="K37" i="8" l="1"/>
  <c r="K38" i="8"/>
  <c r="K39" i="8"/>
  <c r="K40" i="8"/>
  <c r="K41" i="8"/>
  <c r="K42" i="8"/>
  <c r="K43" i="8"/>
  <c r="K44" i="8"/>
  <c r="K45" i="8"/>
  <c r="K48" i="8"/>
  <c r="K47" i="8"/>
  <c r="K46" i="8"/>
  <c r="K57" i="8"/>
  <c r="B254" i="6"/>
  <c r="B255" i="6" s="1"/>
  <c r="A254" i="6"/>
  <c r="A255" i="6" s="1"/>
  <c r="B77" i="6" l="1"/>
  <c r="B78" i="6" s="1"/>
  <c r="A77" i="6"/>
  <c r="A78" i="6" s="1"/>
  <c r="M33" i="8"/>
  <c r="M27" i="8"/>
  <c r="E18" i="6" l="1"/>
  <c r="D18" i="6"/>
  <c r="G22" i="8" s="1"/>
  <c r="K36" i="8" l="1"/>
  <c r="K24" i="8"/>
  <c r="K27" i="8"/>
  <c r="B40" i="6"/>
  <c r="B41" i="6" s="1"/>
  <c r="A40" i="6"/>
  <c r="A41" i="6" s="1"/>
  <c r="H33" i="8"/>
  <c r="K33" i="8"/>
  <c r="K22" i="8"/>
  <c r="B74" i="6" l="1"/>
  <c r="B75" i="6" s="1"/>
  <c r="A74" i="6"/>
  <c r="A75" i="6" s="1"/>
  <c r="K175" i="6"/>
  <c r="K174" i="6"/>
  <c r="J175" i="6"/>
  <c r="J174" i="6"/>
  <c r="B135" i="6" l="1"/>
  <c r="B136" i="6" s="1"/>
  <c r="B130" i="6"/>
  <c r="A135" i="6"/>
  <c r="A136" i="6" s="1"/>
  <c r="A130" i="6"/>
  <c r="A131" i="6" s="1"/>
  <c r="A132" i="6" s="1"/>
  <c r="A133" i="6" s="1"/>
  <c r="H50" i="8"/>
  <c r="H56" i="8"/>
  <c r="K55" i="8"/>
  <c r="H55" i="8"/>
  <c r="B131" i="6" l="1"/>
  <c r="B132" i="6" s="1"/>
  <c r="B133" i="6" s="1"/>
  <c r="B296" i="6" l="1"/>
  <c r="B297" i="6" s="1"/>
  <c r="A296" i="6"/>
  <c r="A297" i="6" s="1"/>
  <c r="H24" i="8" l="1"/>
  <c r="K172" i="6" l="1"/>
  <c r="J172" i="6"/>
  <c r="K171" i="6"/>
  <c r="J171" i="6"/>
  <c r="K169" i="6"/>
  <c r="J169" i="6"/>
  <c r="K168" i="6"/>
  <c r="J168" i="6"/>
  <c r="K166" i="6"/>
  <c r="J166" i="6"/>
  <c r="K165" i="6"/>
  <c r="J165" i="6"/>
  <c r="J163" i="6"/>
  <c r="J162" i="6"/>
  <c r="K163" i="6"/>
  <c r="K162" i="6"/>
  <c r="B43" i="6" l="1"/>
  <c r="B44" i="6" s="1"/>
  <c r="A43" i="6"/>
  <c r="A44" i="6" s="1"/>
  <c r="B347" i="6" l="1"/>
  <c r="B348" i="6" s="1"/>
  <c r="B349" i="6" s="1"/>
  <c r="B342" i="6"/>
  <c r="B343" i="6" s="1"/>
  <c r="B344" i="6" s="1"/>
  <c r="B336" i="6"/>
  <c r="B337" i="6" s="1"/>
  <c r="B332" i="6"/>
  <c r="B333" i="6" s="1"/>
  <c r="B334" i="6" s="1"/>
  <c r="B328" i="6"/>
  <c r="B329" i="6" s="1"/>
  <c r="B323" i="6"/>
  <c r="B324" i="6" s="1"/>
  <c r="B325" i="6" s="1"/>
  <c r="B320" i="6"/>
  <c r="B321" i="6" s="1"/>
  <c r="B308" i="6"/>
  <c r="B309" i="6" s="1"/>
  <c r="B305" i="6"/>
  <c r="B306" i="6" s="1"/>
  <c r="B300" i="6"/>
  <c r="B301" i="6" s="1"/>
  <c r="B302" i="6" s="1"/>
  <c r="B303" i="6" s="1"/>
  <c r="B293" i="6"/>
  <c r="B294" i="6" s="1"/>
  <c r="B290" i="6"/>
  <c r="B291" i="6" s="1"/>
  <c r="B286" i="6"/>
  <c r="B287" i="6" s="1"/>
  <c r="B283" i="6"/>
  <c r="B284" i="6" s="1"/>
  <c r="B280" i="6"/>
  <c r="B281" i="6" s="1"/>
  <c r="B275" i="6"/>
  <c r="B276" i="6" s="1"/>
  <c r="B277" i="6" s="1"/>
  <c r="B278" i="6" s="1"/>
  <c r="B268" i="6"/>
  <c r="B269" i="6" s="1"/>
  <c r="B270" i="6" s="1"/>
  <c r="B271" i="6" s="1"/>
  <c r="B263" i="6"/>
  <c r="B264" i="6" s="1"/>
  <c r="B265" i="6" s="1"/>
  <c r="B266" i="6" s="1"/>
  <c r="B257" i="6"/>
  <c r="B258" i="6" s="1"/>
  <c r="B259" i="6" s="1"/>
  <c r="B260" i="6" s="1"/>
  <c r="B246" i="6"/>
  <c r="B247" i="6" s="1"/>
  <c r="B248" i="6" s="1"/>
  <c r="B249" i="6" s="1"/>
  <c r="B241" i="6"/>
  <c r="B242" i="6" s="1"/>
  <c r="B243" i="6" s="1"/>
  <c r="B238" i="6"/>
  <c r="B239" i="6" s="1"/>
  <c r="B235" i="6"/>
  <c r="B236" i="6" s="1"/>
  <c r="B232" i="6"/>
  <c r="B233" i="6" s="1"/>
  <c r="B229" i="6"/>
  <c r="B230" i="6" s="1"/>
  <c r="B226" i="6"/>
  <c r="B227" i="6" s="1"/>
  <c r="B223" i="6"/>
  <c r="B224" i="6" s="1"/>
  <c r="B220" i="6"/>
  <c r="B221" i="6" s="1"/>
  <c r="B217" i="6"/>
  <c r="B218" i="6" s="1"/>
  <c r="B212" i="6"/>
  <c r="B213" i="6" s="1"/>
  <c r="B214" i="6" s="1"/>
  <c r="A212" i="6"/>
  <c r="A213" i="6" s="1"/>
  <c r="A214" i="6" s="1"/>
  <c r="B207" i="6"/>
  <c r="B208" i="6" s="1"/>
  <c r="B209" i="6" s="1"/>
  <c r="B210" i="6" s="1"/>
  <c r="B204" i="6"/>
  <c r="B205" i="6" s="1"/>
  <c r="B201" i="6"/>
  <c r="B202" i="6" s="1"/>
  <c r="B196" i="6"/>
  <c r="B197" i="6" s="1"/>
  <c r="B198" i="6" s="1"/>
  <c r="B199" i="6" s="1"/>
  <c r="B191" i="6"/>
  <c r="B192" i="6" s="1"/>
  <c r="B193" i="6" s="1"/>
  <c r="B194" i="6" s="1"/>
  <c r="B186" i="6"/>
  <c r="B187" i="6" s="1"/>
  <c r="B188" i="6" s="1"/>
  <c r="B189" i="6" s="1"/>
  <c r="B181" i="6"/>
  <c r="B182" i="6" s="1"/>
  <c r="B183" i="6" s="1"/>
  <c r="B184" i="6" s="1"/>
  <c r="B177" i="6"/>
  <c r="B178" i="6" s="1"/>
  <c r="B174" i="6"/>
  <c r="B175" i="6" s="1"/>
  <c r="B171" i="6"/>
  <c r="B172" i="6" s="1"/>
  <c r="B168" i="6"/>
  <c r="B169" i="6" s="1"/>
  <c r="B165" i="6"/>
  <c r="B166" i="6" s="1"/>
  <c r="B162" i="6"/>
  <c r="B163" i="6" s="1"/>
  <c r="B159" i="6"/>
  <c r="B160" i="6" s="1"/>
  <c r="B153" i="6"/>
  <c r="B154" i="6" s="1"/>
  <c r="B155" i="6" s="1"/>
  <c r="B156" i="6" s="1"/>
  <c r="B157" i="6" s="1"/>
  <c r="B144" i="6"/>
  <c r="B145" i="6" s="1"/>
  <c r="B146" i="6" s="1"/>
  <c r="B147" i="6" s="1"/>
  <c r="B148" i="6" s="1"/>
  <c r="B149" i="6" s="1"/>
  <c r="B150" i="6" s="1"/>
  <c r="B141" i="6"/>
  <c r="B142" i="6" s="1"/>
  <c r="B138" i="6"/>
  <c r="B139" i="6" s="1"/>
  <c r="B127" i="6"/>
  <c r="B128" i="6" s="1"/>
  <c r="B124" i="6"/>
  <c r="B125" i="6" s="1"/>
  <c r="B121" i="6"/>
  <c r="B122" i="6" s="1"/>
  <c r="B116" i="6"/>
  <c r="B117" i="6" s="1"/>
  <c r="B118" i="6" s="1"/>
  <c r="B112" i="6"/>
  <c r="B113" i="6" s="1"/>
  <c r="B114" i="6" s="1"/>
  <c r="B104" i="6"/>
  <c r="B105" i="6" s="1"/>
  <c r="B106" i="6" s="1"/>
  <c r="B99" i="6"/>
  <c r="B100" i="6" s="1"/>
  <c r="B96" i="6"/>
  <c r="B97" i="6" s="1"/>
  <c r="B93" i="6"/>
  <c r="B94" i="6" s="1"/>
  <c r="B90" i="6"/>
  <c r="B91" i="6" s="1"/>
  <c r="B87" i="6"/>
  <c r="B88" i="6" s="1"/>
  <c r="B84" i="6"/>
  <c r="B85" i="6" s="1"/>
  <c r="B80" i="6"/>
  <c r="B81" i="6" s="1"/>
  <c r="B71" i="6"/>
  <c r="B68" i="6"/>
  <c r="B69" i="6" s="1"/>
  <c r="B64" i="6"/>
  <c r="B65" i="6" s="1"/>
  <c r="B61" i="6"/>
  <c r="B62" i="6" s="1"/>
  <c r="B57" i="6"/>
  <c r="B59" i="6" s="1"/>
  <c r="B54" i="6"/>
  <c r="B55" i="6" s="1"/>
  <c r="B47" i="6"/>
  <c r="B48" i="6" s="1"/>
  <c r="B49" i="6" s="1"/>
  <c r="B50" i="6" s="1"/>
  <c r="B51" i="6" s="1"/>
  <c r="B52" i="6" s="1"/>
  <c r="B28" i="6"/>
  <c r="B29" i="6" s="1"/>
  <c r="B25" i="6"/>
  <c r="B26" i="6" s="1"/>
  <c r="B22" i="6"/>
  <c r="B23" i="6" s="1"/>
  <c r="B19" i="6"/>
  <c r="B20" i="6" l="1"/>
  <c r="B72" i="6"/>
  <c r="A238" i="6"/>
  <c r="A239" i="6" s="1"/>
  <c r="A241" i="6" s="1"/>
  <c r="A242" i="6" s="1"/>
  <c r="A243" i="6" s="1"/>
  <c r="A87" i="6"/>
  <c r="A84" i="6"/>
  <c r="A85" i="6" s="1"/>
  <c r="A88" i="6" l="1"/>
  <c r="A90" i="6" s="1"/>
  <c r="A91" i="6" s="1"/>
  <c r="A93" i="6" s="1"/>
  <c r="A94" i="6" s="1"/>
  <c r="A96" i="6" s="1"/>
  <c r="A97" i="6" s="1"/>
  <c r="A99" i="6" s="1"/>
  <c r="A100" i="6" s="1"/>
  <c r="K23" i="8" l="1"/>
  <c r="A28" i="6"/>
  <c r="A29" i="6" s="1"/>
  <c r="K53" i="8" l="1"/>
  <c r="A229" i="6"/>
  <c r="A230" i="6" s="1"/>
  <c r="K30" i="8"/>
  <c r="A61" i="6"/>
  <c r="A62" i="6" s="1"/>
  <c r="A168" i="6" l="1"/>
  <c r="A169" i="6" s="1"/>
  <c r="A347" i="6"/>
  <c r="A348" i="6" s="1"/>
  <c r="A349" i="6" s="1"/>
  <c r="A342" i="6"/>
  <c r="A343" i="6" s="1"/>
  <c r="A344" i="6" s="1"/>
  <c r="A336" i="6"/>
  <c r="A337" i="6" s="1"/>
  <c r="A332" i="6"/>
  <c r="A333" i="6" s="1"/>
  <c r="A334" i="6" s="1"/>
  <c r="A328" i="6"/>
  <c r="A329" i="6" s="1"/>
  <c r="A323" i="6"/>
  <c r="A324" i="6" s="1"/>
  <c r="A325" i="6" s="1"/>
  <c r="A320" i="6"/>
  <c r="A321" i="6" s="1"/>
  <c r="A309" i="6"/>
  <c r="A305" i="6"/>
  <c r="A306" i="6" s="1"/>
  <c r="A300" i="6"/>
  <c r="A301" i="6" s="1"/>
  <c r="A302" i="6" s="1"/>
  <c r="A303" i="6" s="1"/>
  <c r="A293" i="6"/>
  <c r="A294" i="6" s="1"/>
  <c r="A290" i="6"/>
  <c r="A291" i="6" s="1"/>
  <c r="A286" i="6"/>
  <c r="A287" i="6" s="1"/>
  <c r="A283" i="6"/>
  <c r="A284" i="6" s="1"/>
  <c r="A280" i="6"/>
  <c r="A281" i="6" s="1"/>
  <c r="A275" i="6"/>
  <c r="A276" i="6" s="1"/>
  <c r="A277" i="6" s="1"/>
  <c r="A278" i="6" s="1"/>
  <c r="A268" i="6"/>
  <c r="A269" i="6" s="1"/>
  <c r="A270" i="6" s="1"/>
  <c r="A271" i="6" s="1"/>
  <c r="A263" i="6"/>
  <c r="A264" i="6" s="1"/>
  <c r="A265" i="6" s="1"/>
  <c r="A266" i="6" s="1"/>
  <c r="A257" i="6"/>
  <c r="A258" i="6" s="1"/>
  <c r="A259" i="6" s="1"/>
  <c r="A260" i="6" s="1"/>
  <c r="A246" i="6"/>
  <c r="A247" i="6" s="1"/>
  <c r="A248" i="6" s="1"/>
  <c r="A249" i="6" s="1"/>
  <c r="A235" i="6"/>
  <c r="A236" i="6" s="1"/>
  <c r="A232" i="6"/>
  <c r="A233" i="6" s="1"/>
  <c r="A226" i="6"/>
  <c r="A227" i="6" s="1"/>
  <c r="A223" i="6"/>
  <c r="A224" i="6" s="1"/>
  <c r="A220" i="6"/>
  <c r="A221" i="6" s="1"/>
  <c r="A217" i="6"/>
  <c r="A218" i="6" s="1"/>
  <c r="A207" i="6"/>
  <c r="A208" i="6" s="1"/>
  <c r="A209" i="6" s="1"/>
  <c r="A210" i="6" s="1"/>
  <c r="A204" i="6"/>
  <c r="A205" i="6" s="1"/>
  <c r="A201" i="6"/>
  <c r="A202" i="6" s="1"/>
  <c r="A196" i="6"/>
  <c r="A197" i="6" s="1"/>
  <c r="A198" i="6" s="1"/>
  <c r="A199" i="6" s="1"/>
  <c r="A191" i="6"/>
  <c r="A192" i="6" s="1"/>
  <c r="A193" i="6" s="1"/>
  <c r="A194" i="6" s="1"/>
  <c r="A186" i="6"/>
  <c r="A187" i="6" s="1"/>
  <c r="A188" i="6" s="1"/>
  <c r="A189" i="6" s="1"/>
  <c r="A181" i="6"/>
  <c r="A182" i="6" s="1"/>
  <c r="A183" i="6" s="1"/>
  <c r="A184" i="6" s="1"/>
  <c r="A177" i="6"/>
  <c r="A178" i="6" s="1"/>
  <c r="A174" i="6"/>
  <c r="A175" i="6" s="1"/>
  <c r="A171" i="6"/>
  <c r="A172" i="6" s="1"/>
  <c r="A165" i="6"/>
  <c r="A166" i="6" s="1"/>
  <c r="A162" i="6"/>
  <c r="A163" i="6" s="1"/>
  <c r="A159" i="6"/>
  <c r="A160" i="6" s="1"/>
  <c r="A153" i="6"/>
  <c r="A154" i="6" s="1"/>
  <c r="A155" i="6" s="1"/>
  <c r="A156" i="6" s="1"/>
  <c r="A157" i="6" s="1"/>
  <c r="A144" i="6"/>
  <c r="A145" i="6" s="1"/>
  <c r="A146" i="6" s="1"/>
  <c r="A147" i="6" s="1"/>
  <c r="A148" i="6" s="1"/>
  <c r="A149" i="6" s="1"/>
  <c r="A150" i="6" s="1"/>
  <c r="A141" i="6"/>
  <c r="A142" i="6" s="1"/>
  <c r="A138" i="6"/>
  <c r="A139" i="6" s="1"/>
  <c r="A127" i="6"/>
  <c r="A128" i="6" s="1"/>
  <c r="A124" i="6"/>
  <c r="A125" i="6" s="1"/>
  <c r="A121" i="6"/>
  <c r="A122" i="6" s="1"/>
  <c r="A116" i="6"/>
  <c r="A117" i="6" s="1"/>
  <c r="A118" i="6" s="1"/>
  <c r="A112" i="6"/>
  <c r="A113" i="6" s="1"/>
  <c r="A114" i="6" s="1"/>
  <c r="A104" i="6"/>
  <c r="A105" i="6" s="1"/>
  <c r="A106" i="6" s="1"/>
  <c r="A80" i="6"/>
  <c r="A81" i="6" s="1"/>
  <c r="A71" i="6"/>
  <c r="A72" i="6" s="1"/>
  <c r="A68" i="6"/>
  <c r="A69" i="6" s="1"/>
  <c r="A64" i="6"/>
  <c r="A65" i="6" s="1"/>
  <c r="A57" i="6"/>
  <c r="A59" i="6" s="1"/>
  <c r="A54" i="6"/>
  <c r="A55" i="6" s="1"/>
  <c r="A47" i="6"/>
  <c r="A48" i="6" s="1"/>
  <c r="A49" i="6" s="1"/>
  <c r="A50" i="6" s="1"/>
  <c r="A51" i="6" s="1"/>
  <c r="A52" i="6" s="1"/>
  <c r="A25" i="6"/>
  <c r="A26" i="6" s="1"/>
  <c r="A22" i="6"/>
  <c r="A23" i="6" s="1"/>
  <c r="A19" i="6"/>
  <c r="A20" i="6" l="1"/>
  <c r="E19" i="6"/>
  <c r="A6" i="6"/>
  <c r="A8" i="6" l="1"/>
  <c r="A9" i="6" s="1"/>
  <c r="A10" i="6" s="1"/>
  <c r="A11" i="6" s="1"/>
  <c r="A12" i="6" s="1"/>
  <c r="A13" i="6" s="1"/>
  <c r="A14" i="6" s="1"/>
  <c r="A15" i="6" s="1"/>
  <c r="H23" i="8"/>
  <c r="K52" i="8" l="1"/>
  <c r="K32" i="8"/>
  <c r="K31" i="8"/>
  <c r="H58" i="8" l="1"/>
  <c r="H54" i="8"/>
  <c r="H53" i="8"/>
  <c r="H52" i="8"/>
  <c r="H51" i="8"/>
  <c r="C51" i="8"/>
  <c r="H49" i="8"/>
  <c r="H47" i="8"/>
  <c r="H46" i="8"/>
  <c r="C46" i="8"/>
  <c r="H45" i="8"/>
  <c r="H44" i="8"/>
  <c r="H43" i="8"/>
  <c r="H42" i="8"/>
  <c r="H41" i="8"/>
  <c r="H40" i="8"/>
  <c r="H39" i="8"/>
  <c r="H37" i="8"/>
  <c r="H36" i="8"/>
  <c r="H35" i="8"/>
  <c r="H32" i="8"/>
  <c r="H31" i="8"/>
  <c r="C31" i="8"/>
  <c r="H30" i="8"/>
  <c r="H29" i="8"/>
  <c r="H28" i="8"/>
  <c r="H27" i="8"/>
  <c r="C27" i="8"/>
  <c r="H22" i="8"/>
  <c r="F18" i="8"/>
  <c r="B18" i="8"/>
  <c r="E6" i="8"/>
  <c r="E67" i="8" s="1"/>
  <c r="C6" i="8"/>
  <c r="C5" i="8"/>
  <c r="E57" i="8" l="1"/>
  <c r="E64" i="8"/>
  <c r="E68" i="8"/>
  <c r="E66" i="8"/>
  <c r="E25" i="8"/>
  <c r="E26" i="8"/>
  <c r="C10" i="8"/>
  <c r="E33" i="8"/>
  <c r="O8" i="8"/>
  <c r="E50" i="8"/>
  <c r="L50" i="8" s="1"/>
  <c r="E38" i="8"/>
  <c r="E36" i="8"/>
  <c r="E56" i="8"/>
  <c r="L56" i="8" s="1"/>
  <c r="E55" i="8"/>
  <c r="L55" i="8" s="1"/>
  <c r="E24" i="8"/>
  <c r="M24" i="8" s="1"/>
  <c r="E30" i="8"/>
  <c r="F41" i="8"/>
  <c r="E28" i="8"/>
  <c r="F36" i="8"/>
  <c r="F44" i="8"/>
  <c r="E35" i="8"/>
  <c r="E32" i="8"/>
  <c r="E27" i="8"/>
  <c r="E22" i="8"/>
  <c r="E39" i="8"/>
  <c r="F39" i="8"/>
  <c r="E41" i="8"/>
  <c r="L42" i="8" s="1"/>
  <c r="E52" i="8"/>
  <c r="E49" i="8"/>
  <c r="E48" i="8"/>
  <c r="E58" i="8"/>
  <c r="E51" i="8"/>
  <c r="E54" i="8"/>
  <c r="L54" i="8" s="1"/>
  <c r="E53" i="8"/>
  <c r="L53" i="8" s="1"/>
  <c r="F42" i="8"/>
  <c r="F45" i="8"/>
  <c r="E47" i="8"/>
  <c r="E46" i="8"/>
  <c r="F43" i="8"/>
  <c r="F40" i="8"/>
  <c r="F37" i="8"/>
  <c r="E31" i="8"/>
  <c r="C9" i="8" l="1"/>
  <c r="L38" i="8"/>
  <c r="L37" i="8"/>
  <c r="L36" i="8"/>
  <c r="L40" i="8"/>
  <c r="L39" i="8"/>
  <c r="L45" i="8"/>
  <c r="L44" i="8"/>
  <c r="L43" i="8"/>
  <c r="L41" i="8"/>
  <c r="M30" i="8"/>
  <c r="L46" i="8"/>
  <c r="L52" i="8"/>
  <c r="L47" i="8"/>
  <c r="M31" i="8"/>
  <c r="L48" i="8"/>
  <c r="M32" i="8"/>
  <c r="M28" i="8"/>
  <c r="L49" i="8"/>
  <c r="F57" i="6"/>
  <c r="E29" i="8" s="1"/>
  <c r="F50" i="6"/>
  <c r="F26" i="6"/>
  <c r="F25" i="6"/>
  <c r="E23" i="8" l="1"/>
  <c r="L29" i="8"/>
  <c r="M29" i="8" s="1"/>
  <c r="M34" i="8" s="1"/>
  <c r="F18" i="6" l="1"/>
  <c r="D19" i="6" l="1"/>
  <c r="D22" i="8" l="1"/>
  <c r="J22" i="8" s="1"/>
  <c r="E20" i="6"/>
  <c r="F17" i="6" l="1"/>
  <c r="B22" i="8" l="1"/>
  <c r="F19" i="6"/>
  <c r="D20" i="6"/>
  <c r="E21" i="6" l="1"/>
  <c r="D30" i="6"/>
  <c r="F20" i="6"/>
  <c r="D21" i="6"/>
  <c r="E31" i="6" l="1"/>
  <c r="D31" i="6"/>
  <c r="F30" i="6"/>
  <c r="E22" i="6"/>
  <c r="F21" i="6"/>
  <c r="D22" i="6"/>
  <c r="F22" i="6" s="1"/>
  <c r="D32" i="6" l="1"/>
  <c r="F32" i="6" s="1"/>
  <c r="F31" i="6"/>
  <c r="E32" i="6"/>
  <c r="E23" i="6"/>
  <c r="D23" i="6"/>
  <c r="D33" i="6" s="1"/>
  <c r="G25" i="8" s="1"/>
  <c r="E34" i="6" l="1"/>
  <c r="D34" i="6"/>
  <c r="F33" i="6"/>
  <c r="E24" i="6"/>
  <c r="F23" i="6"/>
  <c r="D24" i="6"/>
  <c r="D25" i="8" l="1"/>
  <c r="J25" i="8" s="1"/>
  <c r="D35" i="6"/>
  <c r="F35" i="6" s="1"/>
  <c r="E35" i="6"/>
  <c r="F34" i="6"/>
  <c r="D25" i="6"/>
  <c r="G23" i="8" s="1"/>
  <c r="E25" i="6"/>
  <c r="F24" i="6"/>
  <c r="E26" i="6" l="1"/>
  <c r="D26" i="6"/>
  <c r="D36" i="6" s="1"/>
  <c r="G26" i="8" s="1"/>
  <c r="D23" i="8"/>
  <c r="J23" i="8" s="1"/>
  <c r="D37" i="6" l="1"/>
  <c r="F36" i="6"/>
  <c r="E37" i="6"/>
  <c r="E27" i="6"/>
  <c r="D27" i="6"/>
  <c r="D26" i="8" l="1"/>
  <c r="J26" i="8" s="1"/>
  <c r="E38" i="6"/>
  <c r="D38" i="6"/>
  <c r="F38" i="6" s="1"/>
  <c r="F37" i="6"/>
  <c r="G24" i="8"/>
  <c r="D28" i="6"/>
  <c r="F27" i="6"/>
  <c r="E28" i="6"/>
  <c r="E29" i="6" l="1"/>
  <c r="D24" i="8"/>
  <c r="J24" i="8" s="1"/>
  <c r="D29" i="6"/>
  <c r="F28" i="6"/>
  <c r="D39" i="6" l="1"/>
  <c r="D45" i="6"/>
  <c r="F29" i="6"/>
  <c r="E40" i="6" l="1"/>
  <c r="F45" i="6"/>
  <c r="D46" i="6"/>
  <c r="F39" i="6"/>
  <c r="D40" i="6"/>
  <c r="G27" i="8" l="1"/>
  <c r="D47" i="6"/>
  <c r="D48" i="6" s="1"/>
  <c r="D49" i="6" s="1"/>
  <c r="F49" i="6" s="1"/>
  <c r="B27" i="8"/>
  <c r="D41" i="6"/>
  <c r="F40" i="6"/>
  <c r="E41" i="6"/>
  <c r="D50" i="6" l="1"/>
  <c r="D51" i="6" s="1"/>
  <c r="D52" i="6" s="1"/>
  <c r="D53" i="6" s="1"/>
  <c r="G28" i="8" s="1"/>
  <c r="D42" i="6"/>
  <c r="F41" i="6"/>
  <c r="E43" i="6" l="1"/>
  <c r="D54" i="6"/>
  <c r="F54" i="6" s="1"/>
  <c r="D43" i="6"/>
  <c r="F42" i="6"/>
  <c r="E44" i="6" l="1"/>
  <c r="D55" i="6"/>
  <c r="D44" i="6"/>
  <c r="F43" i="6"/>
  <c r="D56" i="6" l="1"/>
  <c r="G29" i="8" s="1"/>
  <c r="F55" i="6"/>
  <c r="E45" i="6"/>
  <c r="F44" i="6"/>
  <c r="E46" i="6"/>
  <c r="D57" i="6" l="1"/>
  <c r="D59" i="6" s="1"/>
  <c r="D60" i="6" s="1"/>
  <c r="E47" i="6"/>
  <c r="E48" i="6" s="1"/>
  <c r="E49" i="6" s="1"/>
  <c r="E50" i="6" s="1"/>
  <c r="E51" i="6" s="1"/>
  <c r="E52" i="6" s="1"/>
  <c r="E53" i="6" s="1"/>
  <c r="F46" i="6"/>
  <c r="D61" i="6" l="1"/>
  <c r="D62" i="6" s="1"/>
  <c r="D27" i="8"/>
  <c r="J27" i="8" s="1"/>
  <c r="E54" i="6"/>
  <c r="E55" i="6" s="1"/>
  <c r="E56" i="6" s="1"/>
  <c r="F53" i="6"/>
  <c r="F61" i="6" l="1"/>
  <c r="E57" i="6"/>
  <c r="E59" i="6" s="1"/>
  <c r="E60" i="6" s="1"/>
  <c r="F56" i="6"/>
  <c r="D28" i="8"/>
  <c r="J28" i="8" s="1"/>
  <c r="F62" i="6"/>
  <c r="D63" i="6"/>
  <c r="G30" i="8" l="1"/>
  <c r="D29" i="8"/>
  <c r="J29" i="8" s="1"/>
  <c r="E61" i="6"/>
  <c r="E62" i="6" s="1"/>
  <c r="E63" i="6" s="1"/>
  <c r="E64" i="6" s="1"/>
  <c r="F60" i="6"/>
  <c r="D64" i="6"/>
  <c r="E65" i="6" l="1"/>
  <c r="F63" i="6"/>
  <c r="D65" i="6"/>
  <c r="F64" i="6"/>
  <c r="E66" i="6" l="1"/>
  <c r="D30" i="8"/>
  <c r="J30" i="8" s="1"/>
  <c r="D66" i="6"/>
  <c r="E67" i="6" s="1"/>
  <c r="F65" i="6"/>
  <c r="F66" i="6" l="1"/>
  <c r="D67" i="6"/>
  <c r="G31" i="8" s="1"/>
  <c r="E68" i="6" l="1"/>
  <c r="F67" i="6"/>
  <c r="D68" i="6"/>
  <c r="B31" i="8"/>
  <c r="E69" i="6" l="1"/>
  <c r="F68" i="6"/>
  <c r="D69" i="6"/>
  <c r="D31" i="8"/>
  <c r="J31" i="8" s="1"/>
  <c r="E70" i="6" l="1"/>
  <c r="F69" i="6"/>
  <c r="D70" i="6"/>
  <c r="G32" i="8" s="1"/>
  <c r="E71" i="6" l="1"/>
  <c r="F70" i="6"/>
  <c r="D71" i="6"/>
  <c r="F71" i="6" s="1"/>
  <c r="E72" i="6" l="1"/>
  <c r="D72" i="6"/>
  <c r="D32" i="8"/>
  <c r="J32" i="8" s="1"/>
  <c r="D76" i="6" l="1"/>
  <c r="E73" i="6"/>
  <c r="F72" i="6"/>
  <c r="D73" i="6"/>
  <c r="D77" i="6" l="1"/>
  <c r="D78" i="6" s="1"/>
  <c r="F78" i="6" s="1"/>
  <c r="G33" i="8"/>
  <c r="E74" i="6"/>
  <c r="F73" i="6"/>
  <c r="D74" i="6"/>
  <c r="F77" i="6" l="1"/>
  <c r="E75" i="6"/>
  <c r="E76" i="6" s="1"/>
  <c r="D33" i="8"/>
  <c r="J33" i="8" s="1"/>
  <c r="F74" i="6"/>
  <c r="D75" i="6"/>
  <c r="E77" i="6" l="1"/>
  <c r="E78" i="6" s="1"/>
  <c r="E79" i="6" s="1"/>
  <c r="F76" i="6"/>
  <c r="F75" i="6"/>
  <c r="D79" i="6"/>
  <c r="E80" i="6" l="1"/>
  <c r="F79" i="6"/>
  <c r="D80" i="6"/>
  <c r="E81" i="6" l="1"/>
  <c r="D81" i="6"/>
  <c r="F80" i="6"/>
  <c r="E82" i="6" l="1"/>
  <c r="D82" i="6"/>
  <c r="F81" i="6"/>
  <c r="F82" i="6" l="1"/>
  <c r="E83" i="6"/>
  <c r="D83" i="6"/>
  <c r="D84" i="6" l="1"/>
  <c r="F83" i="6"/>
  <c r="E84" i="6"/>
  <c r="F84" i="6" l="1"/>
  <c r="D85" i="6"/>
  <c r="E85" i="6"/>
  <c r="F85" i="6" l="1"/>
  <c r="E86" i="6"/>
  <c r="D86" i="6"/>
  <c r="E87" i="6" l="1"/>
  <c r="D87" i="6"/>
  <c r="F86" i="6"/>
  <c r="E88" i="6" l="1"/>
  <c r="D88" i="6"/>
  <c r="F87" i="6"/>
  <c r="F88" i="6" l="1"/>
  <c r="E89" i="6"/>
  <c r="D89" i="6"/>
  <c r="F89" i="6" l="1"/>
  <c r="E90" i="6"/>
  <c r="D90" i="6"/>
  <c r="F90" i="6" l="1"/>
  <c r="E91" i="6"/>
  <c r="D91" i="6"/>
  <c r="D92" i="6" l="1"/>
  <c r="F91" i="6"/>
  <c r="E92" i="6"/>
  <c r="E93" i="6" l="1"/>
  <c r="D93" i="6"/>
  <c r="F92" i="6"/>
  <c r="F93" i="6" l="1"/>
  <c r="E94" i="6"/>
  <c r="D94" i="6"/>
  <c r="F94" i="6" l="1"/>
  <c r="D95" i="6"/>
  <c r="E95" i="6"/>
  <c r="D96" i="6" l="1"/>
  <c r="E96" i="6"/>
  <c r="F95" i="6"/>
  <c r="D97" i="6" l="1"/>
  <c r="F96" i="6"/>
  <c r="E97" i="6"/>
  <c r="D98" i="6" l="1"/>
  <c r="F97" i="6"/>
  <c r="E98" i="6"/>
  <c r="D99" i="6" l="1"/>
  <c r="F98" i="6"/>
  <c r="E99" i="6"/>
  <c r="D100" i="6" l="1"/>
  <c r="F99" i="6"/>
  <c r="E100" i="6"/>
  <c r="E101" i="6" l="1"/>
  <c r="D101" i="6"/>
  <c r="F100" i="6"/>
  <c r="E102" i="6" l="1"/>
  <c r="D102" i="6"/>
  <c r="E103" i="6" s="1"/>
  <c r="D103" i="6" l="1"/>
  <c r="F102" i="6"/>
  <c r="B35" i="8" l="1"/>
  <c r="E104" i="6"/>
  <c r="D104" i="6"/>
  <c r="F103" i="6"/>
  <c r="E105" i="6" l="1"/>
  <c r="F104" i="6"/>
  <c r="D105" i="6"/>
  <c r="E106" i="6" l="1"/>
  <c r="D106" i="6"/>
  <c r="D107" i="6" s="1"/>
  <c r="F105" i="6"/>
  <c r="E107" i="6" l="1"/>
  <c r="E108" i="6" s="1"/>
  <c r="D108" i="6"/>
  <c r="F106" i="6"/>
  <c r="F107" i="6" l="1"/>
  <c r="F108" i="6"/>
  <c r="D109" i="6"/>
  <c r="E109" i="6"/>
  <c r="E110" i="6" l="1"/>
  <c r="F109" i="6"/>
  <c r="D110" i="6"/>
  <c r="F110" i="6" l="1"/>
  <c r="D111" i="6"/>
  <c r="E111" i="6"/>
  <c r="F111" i="6" s="1"/>
  <c r="D35" i="8" l="1"/>
  <c r="J35" i="8" s="1"/>
  <c r="G35" i="8"/>
  <c r="E112" i="6"/>
  <c r="D112" i="6"/>
  <c r="F112" i="6" l="1"/>
  <c r="E113" i="6"/>
  <c r="D113" i="6"/>
  <c r="D114" i="6" l="1"/>
  <c r="E114" i="6"/>
  <c r="F113" i="6"/>
  <c r="F114" i="6" l="1"/>
  <c r="E115" i="6"/>
  <c r="D115" i="6"/>
  <c r="E116" i="6" l="1"/>
  <c r="F115" i="6"/>
  <c r="D116" i="6"/>
  <c r="D117" i="6" l="1"/>
  <c r="E117" i="6"/>
  <c r="F116" i="6"/>
  <c r="F117" i="6" l="1"/>
  <c r="D118" i="6"/>
  <c r="E118" i="6"/>
  <c r="E119" i="6" l="1"/>
  <c r="D119" i="6"/>
  <c r="F118" i="6"/>
  <c r="F119" i="6" l="1"/>
  <c r="E120" i="6"/>
  <c r="D120" i="6"/>
  <c r="B36" i="8" l="1"/>
  <c r="F120" i="6"/>
  <c r="D121" i="6"/>
  <c r="E121" i="6"/>
  <c r="E122" i="6" l="1"/>
  <c r="F121" i="6"/>
  <c r="D122" i="6"/>
  <c r="F122" i="6" l="1"/>
  <c r="D123" i="6"/>
  <c r="E123" i="6"/>
  <c r="E124" i="6" l="1"/>
  <c r="D124" i="6"/>
  <c r="F123" i="6"/>
  <c r="F124" i="6" l="1"/>
  <c r="D125" i="6"/>
  <c r="E125" i="6"/>
  <c r="D126" i="6" l="1"/>
  <c r="F125" i="6"/>
  <c r="E126" i="6"/>
  <c r="E127" i="6" l="1"/>
  <c r="D127" i="6"/>
  <c r="F126" i="6"/>
  <c r="D36" i="8" l="1"/>
  <c r="G36" i="8"/>
  <c r="E128" i="6"/>
  <c r="D128" i="6"/>
  <c r="F127" i="6"/>
  <c r="G37" i="8" l="1"/>
  <c r="D137" i="6"/>
  <c r="D138" i="6" s="1"/>
  <c r="E129" i="6"/>
  <c r="F128" i="6"/>
  <c r="D129" i="6"/>
  <c r="J37" i="8"/>
  <c r="J36" i="8"/>
  <c r="D130" i="6" l="1"/>
  <c r="F129" i="6"/>
  <c r="E130" i="6"/>
  <c r="D139" i="6"/>
  <c r="D140" i="6" l="1"/>
  <c r="D141" i="6" s="1"/>
  <c r="G39" i="8" s="1"/>
  <c r="D38" i="8"/>
  <c r="J38" i="8" s="1"/>
  <c r="G38" i="8"/>
  <c r="F130" i="6"/>
  <c r="E131" i="6"/>
  <c r="D131" i="6"/>
  <c r="D142" i="6"/>
  <c r="G40" i="8" s="1"/>
  <c r="E132" i="6" l="1"/>
  <c r="D132" i="6"/>
  <c r="F131" i="6"/>
  <c r="D143" i="6"/>
  <c r="D144" i="6" s="1"/>
  <c r="G41" i="8" s="1"/>
  <c r="D133" i="6" l="1"/>
  <c r="F132" i="6"/>
  <c r="E133" i="6"/>
  <c r="D145" i="6"/>
  <c r="G42" i="8" s="1"/>
  <c r="F133" i="6" l="1"/>
  <c r="E134" i="6"/>
  <c r="D134" i="6"/>
  <c r="D146" i="6"/>
  <c r="G43" i="8" s="1"/>
  <c r="E135" i="6" l="1"/>
  <c r="D135" i="6"/>
  <c r="F134" i="6"/>
  <c r="D147" i="6"/>
  <c r="G44" i="8" s="1"/>
  <c r="F135" i="6" l="1"/>
  <c r="E136" i="6"/>
  <c r="D136" i="6"/>
  <c r="D148" i="6"/>
  <c r="G45" i="8" s="1"/>
  <c r="F136" i="6" l="1"/>
  <c r="E137" i="6"/>
  <c r="E138" i="6" s="1"/>
  <c r="D149" i="6"/>
  <c r="F137" i="6" l="1"/>
  <c r="E139" i="6"/>
  <c r="F138" i="6"/>
  <c r="F149" i="6"/>
  <c r="D150" i="6"/>
  <c r="E140" i="6" l="1"/>
  <c r="F139" i="6"/>
  <c r="F150" i="6"/>
  <c r="D151" i="6"/>
  <c r="E141" i="6" l="1"/>
  <c r="F140" i="6"/>
  <c r="D152" i="6"/>
  <c r="E152" i="6"/>
  <c r="F151" i="6"/>
  <c r="D39" i="8" l="1"/>
  <c r="E142" i="6"/>
  <c r="F141" i="6"/>
  <c r="E153" i="6"/>
  <c r="D153" i="6"/>
  <c r="F152" i="6"/>
  <c r="E143" i="6" l="1"/>
  <c r="F142" i="6"/>
  <c r="J39" i="8"/>
  <c r="J40" i="8"/>
  <c r="E154" i="6"/>
  <c r="F153" i="6"/>
  <c r="D154" i="6"/>
  <c r="E144" i="6" l="1"/>
  <c r="F143" i="6"/>
  <c r="F154" i="6"/>
  <c r="E155" i="6"/>
  <c r="D155" i="6"/>
  <c r="D41" i="8" l="1"/>
  <c r="E145" i="6"/>
  <c r="F144" i="6"/>
  <c r="D156" i="6"/>
  <c r="E156" i="6"/>
  <c r="F155" i="6"/>
  <c r="E146" i="6" l="1"/>
  <c r="F145" i="6"/>
  <c r="J45" i="8"/>
  <c r="J41" i="8"/>
  <c r="J44" i="8"/>
  <c r="J43" i="8"/>
  <c r="J42" i="8"/>
  <c r="E157" i="6"/>
  <c r="D157" i="6"/>
  <c r="F156" i="6"/>
  <c r="E147" i="6" l="1"/>
  <c r="F146" i="6"/>
  <c r="F157" i="6"/>
  <c r="E158" i="6"/>
  <c r="D158" i="6"/>
  <c r="E148" i="6" l="1"/>
  <c r="F147" i="6"/>
  <c r="E159" i="6"/>
  <c r="D159" i="6"/>
  <c r="F158" i="6"/>
  <c r="E149" i="6" l="1"/>
  <c r="E150" i="6" s="1"/>
  <c r="E151" i="6" s="1"/>
  <c r="F148" i="6"/>
  <c r="E160" i="6"/>
  <c r="D160" i="6"/>
  <c r="F159" i="6"/>
  <c r="E161" i="6" l="1"/>
  <c r="F160" i="6"/>
  <c r="D161" i="6"/>
  <c r="E162" i="6" l="1"/>
  <c r="D162" i="6"/>
  <c r="F161" i="6"/>
  <c r="F162" i="6" l="1"/>
  <c r="D163" i="6"/>
  <c r="E163" i="6"/>
  <c r="F163" i="6" l="1"/>
  <c r="D164" i="6"/>
  <c r="E164" i="6"/>
  <c r="E165" i="6" l="1"/>
  <c r="F164" i="6"/>
  <c r="D165" i="6"/>
  <c r="F165" i="6" l="1"/>
  <c r="D166" i="6"/>
  <c r="E166" i="6"/>
  <c r="D167" i="6" l="1"/>
  <c r="E167" i="6"/>
  <c r="F166" i="6"/>
  <c r="E168" i="6" l="1"/>
  <c r="D168" i="6"/>
  <c r="F167" i="6"/>
  <c r="F168" i="6" l="1"/>
  <c r="E169" i="6"/>
  <c r="D169" i="6"/>
  <c r="E170" i="6" l="1"/>
  <c r="F169" i="6"/>
  <c r="D170" i="6"/>
  <c r="E171" i="6" l="1"/>
  <c r="F170" i="6"/>
  <c r="D171" i="6"/>
  <c r="E172" i="6" l="1"/>
  <c r="D172" i="6"/>
  <c r="F171" i="6"/>
  <c r="E173" i="6" l="1"/>
  <c r="F172" i="6"/>
  <c r="D173" i="6"/>
  <c r="E174" i="6" l="1"/>
  <c r="D174" i="6"/>
  <c r="F173" i="6"/>
  <c r="E175" i="6" l="1"/>
  <c r="D175" i="6"/>
  <c r="F174" i="6"/>
  <c r="E176" i="6" l="1"/>
  <c r="F175" i="6"/>
  <c r="D176" i="6"/>
  <c r="E177" i="6" l="1"/>
  <c r="D177" i="6"/>
  <c r="F176" i="6"/>
  <c r="E178" i="6" l="1"/>
  <c r="D178" i="6"/>
  <c r="F177" i="6"/>
  <c r="E179" i="6" l="1"/>
  <c r="F179" i="6" s="1"/>
  <c r="F178" i="6"/>
  <c r="E180" i="6" l="1"/>
  <c r="D180" i="6" l="1"/>
  <c r="G46" i="8" l="1"/>
  <c r="E181" i="6" l="1"/>
  <c r="F180" i="6"/>
  <c r="D181" i="6"/>
  <c r="E182" i="6" l="1"/>
  <c r="D182" i="6"/>
  <c r="F181" i="6"/>
  <c r="D46" i="8"/>
  <c r="J46" i="8" s="1"/>
  <c r="E183" i="6" l="1"/>
  <c r="D183" i="6"/>
  <c r="F182" i="6"/>
  <c r="E184" i="6" l="1"/>
  <c r="F183" i="6"/>
  <c r="D184" i="6"/>
  <c r="E185" i="6" l="1"/>
  <c r="F184" i="6"/>
  <c r="D185" i="6"/>
  <c r="G47" i="8" s="1"/>
  <c r="E186" i="6" l="1"/>
  <c r="D186" i="6"/>
  <c r="F185" i="6"/>
  <c r="D47" i="8" l="1"/>
  <c r="J47" i="8" s="1"/>
  <c r="E187" i="6"/>
  <c r="F186" i="6"/>
  <c r="D187" i="6"/>
  <c r="E188" i="6" l="1"/>
  <c r="F187" i="6"/>
  <c r="D188" i="6"/>
  <c r="E189" i="6" l="1"/>
  <c r="F188" i="6"/>
  <c r="D189" i="6"/>
  <c r="D190" i="6" l="1"/>
  <c r="F189" i="6"/>
  <c r="E190" i="6"/>
  <c r="F190" i="6" l="1"/>
  <c r="E191" i="6"/>
  <c r="D191" i="6"/>
  <c r="F191" i="6" l="1"/>
  <c r="E192" i="6"/>
  <c r="D192" i="6"/>
  <c r="D193" i="6" l="1"/>
  <c r="E193" i="6"/>
  <c r="F192" i="6"/>
  <c r="E194" i="6" l="1"/>
  <c r="F193" i="6"/>
  <c r="D194" i="6"/>
  <c r="F194" i="6" l="1"/>
  <c r="D195" i="6"/>
  <c r="E195" i="6"/>
  <c r="D196" i="6" l="1"/>
  <c r="F195" i="6"/>
  <c r="E196" i="6"/>
  <c r="D197" i="6" l="1"/>
  <c r="E197" i="6"/>
  <c r="F196" i="6"/>
  <c r="E198" i="6" l="1"/>
  <c r="F197" i="6"/>
  <c r="D198" i="6"/>
  <c r="F198" i="6" l="1"/>
  <c r="D199" i="6"/>
  <c r="E199" i="6"/>
  <c r="F199" i="6" l="1"/>
  <c r="D200" i="6"/>
  <c r="E200" i="6"/>
  <c r="D201" i="6" l="1"/>
  <c r="F200" i="6"/>
  <c r="E201" i="6"/>
  <c r="D202" i="6" l="1"/>
  <c r="E202" i="6"/>
  <c r="F201" i="6"/>
  <c r="E203" i="6" l="1"/>
  <c r="D203" i="6"/>
  <c r="G48" i="8" s="1"/>
  <c r="F202" i="6"/>
  <c r="D204" i="6" l="1"/>
  <c r="F203" i="6"/>
  <c r="E204" i="6"/>
  <c r="D48" i="8" l="1"/>
  <c r="J48" i="8" s="1"/>
  <c r="E205" i="6"/>
  <c r="D205" i="6"/>
  <c r="F204" i="6"/>
  <c r="D206" i="6" l="1"/>
  <c r="G49" i="8" s="1"/>
  <c r="F205" i="6"/>
  <c r="E206" i="6"/>
  <c r="E207" i="6" l="1"/>
  <c r="F206" i="6"/>
  <c r="D207" i="6"/>
  <c r="E208" i="6" l="1"/>
  <c r="F207" i="6"/>
  <c r="D208" i="6"/>
  <c r="D49" i="8"/>
  <c r="J49" i="8" s="1"/>
  <c r="F208" i="6" l="1"/>
  <c r="D209" i="6"/>
  <c r="E209" i="6"/>
  <c r="E210" i="6" l="1"/>
  <c r="F209" i="6"/>
  <c r="D210" i="6"/>
  <c r="E211" i="6" l="1"/>
  <c r="D211" i="6"/>
  <c r="G50" i="8" s="1"/>
  <c r="F210" i="6"/>
  <c r="D212" i="6" l="1"/>
  <c r="F211" i="6"/>
  <c r="E212" i="6"/>
  <c r="D50" i="8" l="1"/>
  <c r="J50" i="8" s="1"/>
  <c r="E213" i="6"/>
  <c r="F212" i="6"/>
  <c r="D213" i="6"/>
  <c r="E214" i="6" l="1"/>
  <c r="F213" i="6"/>
  <c r="D214" i="6"/>
  <c r="F214" i="6" l="1"/>
  <c r="D215" i="6"/>
  <c r="E215" i="6"/>
  <c r="E216" i="6" l="1"/>
  <c r="D216" i="6"/>
  <c r="G51" i="8" s="1"/>
  <c r="F215" i="6"/>
  <c r="B51" i="8" l="1"/>
  <c r="E217" i="6"/>
  <c r="D217" i="6"/>
  <c r="F216" i="6"/>
  <c r="D51" i="8" l="1"/>
  <c r="J51" i="8" s="1"/>
  <c r="E218" i="6"/>
  <c r="F217" i="6"/>
  <c r="D218" i="6"/>
  <c r="E219" i="6" l="1"/>
  <c r="F218" i="6"/>
  <c r="D219" i="6"/>
  <c r="G52" i="8" s="1"/>
  <c r="E220" i="6" l="1"/>
  <c r="D220" i="6"/>
  <c r="F219" i="6"/>
  <c r="D52" i="8" l="1"/>
  <c r="J52" i="8" s="1"/>
  <c r="E221" i="6"/>
  <c r="F220" i="6"/>
  <c r="D221" i="6"/>
  <c r="F221" i="6" l="1"/>
  <c r="D222" i="6"/>
  <c r="E222" i="6"/>
  <c r="D223" i="6" l="1"/>
  <c r="E223" i="6"/>
  <c r="F222" i="6"/>
  <c r="E224" i="6" l="1"/>
  <c r="D224" i="6"/>
  <c r="F223" i="6"/>
  <c r="F224" i="6" l="1"/>
  <c r="D225" i="6"/>
  <c r="E225" i="6"/>
  <c r="E226" i="6" l="1"/>
  <c r="D226" i="6"/>
  <c r="F225" i="6"/>
  <c r="F226" i="6" l="1"/>
  <c r="D227" i="6"/>
  <c r="E227" i="6"/>
  <c r="D228" i="6" l="1"/>
  <c r="F227" i="6"/>
  <c r="E228" i="6"/>
  <c r="E229" i="6" l="1"/>
  <c r="D229" i="6"/>
  <c r="F228" i="6"/>
  <c r="F229" i="6" l="1"/>
  <c r="D230" i="6"/>
  <c r="E230" i="6"/>
  <c r="D231" i="6" l="1"/>
  <c r="G53" i="8" s="1"/>
  <c r="F230" i="6"/>
  <c r="E231" i="6"/>
  <c r="E232" i="6" l="1"/>
  <c r="D232" i="6"/>
  <c r="F231" i="6"/>
  <c r="D53" i="8" l="1"/>
  <c r="J53" i="8" s="1"/>
  <c r="E233" i="6"/>
  <c r="F232" i="6"/>
  <c r="D233" i="6"/>
  <c r="E234" i="6" l="1"/>
  <c r="F233" i="6"/>
  <c r="D234" i="6"/>
  <c r="G54" i="8" s="1"/>
  <c r="E235" i="6" l="1"/>
  <c r="D235" i="6"/>
  <c r="F234" i="6"/>
  <c r="D54" i="8" l="1"/>
  <c r="J54" i="8" s="1"/>
  <c r="E236" i="6"/>
  <c r="F235" i="6"/>
  <c r="D236" i="6"/>
  <c r="E237" i="6" l="1"/>
  <c r="F236" i="6"/>
  <c r="D237" i="6"/>
  <c r="G55" i="8" s="1"/>
  <c r="E238" i="6" l="1"/>
  <c r="D238" i="6"/>
  <c r="F237" i="6"/>
  <c r="D55" i="8" l="1"/>
  <c r="J55" i="8" s="1"/>
  <c r="E239" i="6"/>
  <c r="D239" i="6"/>
  <c r="F238" i="6"/>
  <c r="E240" i="6" l="1"/>
  <c r="F239" i="6"/>
  <c r="D240" i="6"/>
  <c r="G56" i="8" s="1"/>
  <c r="E241" i="6" l="1"/>
  <c r="D241" i="6"/>
  <c r="F240" i="6"/>
  <c r="D56" i="8" l="1"/>
  <c r="J56" i="8" s="1"/>
  <c r="E242" i="6"/>
  <c r="F241" i="6"/>
  <c r="D242" i="6"/>
  <c r="E243" i="6" l="1"/>
  <c r="F242" i="6"/>
  <c r="D243" i="6"/>
  <c r="E244" i="6" l="1"/>
  <c r="F243" i="6"/>
  <c r="D244" i="6"/>
  <c r="E245" i="6" s="1"/>
  <c r="F244" i="6" l="1"/>
  <c r="D245" i="6"/>
  <c r="B57" i="8" l="1"/>
  <c r="D246" i="6"/>
  <c r="D253" i="6" s="1"/>
  <c r="F245" i="6"/>
  <c r="E246" i="6"/>
  <c r="D254" i="6" l="1"/>
  <c r="F253" i="6"/>
  <c r="E254" i="6"/>
  <c r="F246" i="6"/>
  <c r="E247" i="6"/>
  <c r="D247" i="6"/>
  <c r="E255" i="6" l="1"/>
  <c r="J57" i="8"/>
  <c r="D255" i="6"/>
  <c r="F254" i="6"/>
  <c r="E248" i="6"/>
  <c r="D248" i="6"/>
  <c r="F247" i="6"/>
  <c r="F255" i="6" l="1"/>
  <c r="D256" i="6"/>
  <c r="F248" i="6"/>
  <c r="D249" i="6"/>
  <c r="E249" i="6"/>
  <c r="F256" i="6" l="1"/>
  <c r="E257" i="6"/>
  <c r="G58" i="8"/>
  <c r="F249" i="6"/>
  <c r="D257" i="6" l="1"/>
  <c r="D58" i="8" l="1"/>
  <c r="J58" i="8" s="1"/>
  <c r="D258" i="6"/>
  <c r="F257" i="6"/>
  <c r="E258" i="6"/>
  <c r="E259" i="6" l="1"/>
  <c r="D259" i="6"/>
  <c r="F258" i="6"/>
  <c r="E261" i="6" l="1"/>
  <c r="F259" i="6"/>
  <c r="D261" i="6"/>
  <c r="E260" i="6"/>
  <c r="E262" i="6" l="1"/>
  <c r="D262" i="6"/>
  <c r="F261" i="6"/>
  <c r="E263" i="6" l="1"/>
  <c r="D263" i="6"/>
  <c r="F262" i="6"/>
  <c r="E264" i="6" l="1"/>
  <c r="D264" i="6"/>
  <c r="F263" i="6"/>
  <c r="E265" i="6" l="1"/>
  <c r="F264" i="6"/>
  <c r="D265" i="6"/>
  <c r="E266" i="6" l="1"/>
  <c r="D266" i="6"/>
  <c r="F265" i="6"/>
  <c r="E267" i="6" l="1"/>
  <c r="D267" i="6"/>
  <c r="F266" i="6"/>
  <c r="E268" i="6" l="1"/>
  <c r="F267" i="6"/>
  <c r="D268" i="6"/>
  <c r="E269" i="6" l="1"/>
  <c r="F268" i="6"/>
  <c r="D269" i="6"/>
  <c r="E270" i="6" l="1"/>
  <c r="F269" i="6"/>
  <c r="D270" i="6"/>
  <c r="E271" i="6" l="1"/>
  <c r="F270" i="6"/>
  <c r="D271" i="6"/>
  <c r="E273" i="6" l="1"/>
  <c r="F271" i="6"/>
  <c r="D273" i="6"/>
  <c r="E272" i="6"/>
  <c r="F273" i="6" l="1"/>
  <c r="B64" i="8" s="1"/>
  <c r="E274" i="6"/>
  <c r="D274" i="6"/>
  <c r="E275" i="6" l="1"/>
  <c r="F274" i="6"/>
  <c r="D275" i="6"/>
  <c r="D276" i="6" l="1"/>
  <c r="F275" i="6"/>
  <c r="E276" i="6"/>
  <c r="F276" i="6" l="1"/>
  <c r="D277" i="6"/>
  <c r="E277" i="6"/>
  <c r="F277" i="6" l="1"/>
  <c r="D278" i="6"/>
  <c r="E278" i="6"/>
  <c r="E279" i="6" l="1"/>
  <c r="F278" i="6"/>
  <c r="D279" i="6"/>
  <c r="F279" i="6" l="1"/>
  <c r="D280" i="6"/>
  <c r="E280" i="6"/>
  <c r="E281" i="6" l="1"/>
  <c r="D281" i="6"/>
  <c r="F280" i="6"/>
  <c r="K28" i="8"/>
  <c r="K29" i="8"/>
  <c r="E282" i="6" l="1"/>
  <c r="F281" i="6"/>
  <c r="D282" i="6"/>
  <c r="G64" i="8" s="1"/>
  <c r="F282" i="6" l="1"/>
  <c r="D64" i="8" s="1"/>
  <c r="J64" i="8" s="1"/>
  <c r="D283" i="6"/>
  <c r="E283" i="6"/>
  <c r="F283" i="6" l="1"/>
  <c r="D284" i="6"/>
  <c r="E284" i="6"/>
  <c r="K54" i="8"/>
  <c r="F284" i="6" l="1"/>
  <c r="D285" i="6"/>
  <c r="E285" i="6"/>
  <c r="K50" i="8"/>
  <c r="K56" i="8"/>
  <c r="D286" i="6" l="1"/>
  <c r="E286" i="6"/>
  <c r="F285" i="6"/>
  <c r="D287" i="6" l="1"/>
  <c r="E287" i="6"/>
  <c r="F286" i="6"/>
  <c r="K49" i="8"/>
  <c r="K51" i="8"/>
  <c r="D288" i="6" l="1"/>
  <c r="F287" i="6"/>
  <c r="E288" i="6"/>
  <c r="K58" i="8"/>
  <c r="F288" i="6" l="1"/>
  <c r="E290" i="6" l="1"/>
  <c r="D290" i="6"/>
  <c r="E291" i="6" l="1"/>
  <c r="D291" i="6"/>
  <c r="F290" i="6"/>
  <c r="E292" i="6" l="1"/>
  <c r="D292" i="6"/>
  <c r="F291" i="6"/>
  <c r="E293" i="6" l="1"/>
  <c r="D293" i="6"/>
  <c r="F292" i="6"/>
  <c r="E294" i="6" l="1"/>
  <c r="D294" i="6"/>
  <c r="F293" i="6"/>
  <c r="E295" i="6" l="1"/>
  <c r="D295" i="6"/>
  <c r="F294" i="6"/>
  <c r="E296" i="6" l="1"/>
  <c r="F295" i="6"/>
  <c r="D296" i="6" l="1"/>
  <c r="E297" i="6" l="1"/>
  <c r="D297" i="6"/>
  <c r="F296" i="6"/>
  <c r="E298" i="6" l="1"/>
  <c r="D298" i="6"/>
  <c r="E299" i="6" s="1"/>
  <c r="F297" i="6"/>
  <c r="F298" i="6" l="1"/>
  <c r="D299" i="6"/>
  <c r="F299" i="6" s="1"/>
  <c r="E300" i="6" l="1"/>
  <c r="D300" i="6"/>
  <c r="D301" i="6" l="1"/>
  <c r="F300" i="6"/>
  <c r="E301" i="6"/>
  <c r="E302" i="6" l="1"/>
  <c r="F301" i="6"/>
  <c r="D302" i="6"/>
  <c r="E303" i="6" l="1"/>
  <c r="D303" i="6"/>
  <c r="E311" i="6" s="1"/>
  <c r="E312" i="6" s="1"/>
  <c r="F302" i="6"/>
  <c r="E304" i="6" l="1"/>
  <c r="D304" i="6"/>
  <c r="F303" i="6"/>
  <c r="F304" i="6" l="1"/>
  <c r="E305" i="6"/>
  <c r="D305" i="6"/>
  <c r="D306" i="6" l="1"/>
  <c r="E314" i="6" s="1"/>
  <c r="E315" i="6" s="1"/>
  <c r="F305" i="6"/>
  <c r="E306" i="6"/>
  <c r="F306" i="6" l="1"/>
  <c r="D307" i="6"/>
  <c r="E307" i="6"/>
  <c r="D308" i="6" l="1"/>
  <c r="F307" i="6"/>
  <c r="E308" i="6"/>
  <c r="F308" i="6" l="1"/>
  <c r="D309" i="6"/>
  <c r="E309" i="6"/>
  <c r="F309" i="6" l="1"/>
  <c r="F313" i="6" l="1"/>
  <c r="D68" i="8" l="1"/>
  <c r="J68" i="8" s="1"/>
  <c r="E316" i="6" l="1"/>
  <c r="D316" i="6"/>
  <c r="D317" i="6" l="1"/>
  <c r="E317" i="6"/>
  <c r="F316" i="6"/>
  <c r="D318" i="6" l="1"/>
  <c r="F317" i="6"/>
  <c r="E318" i="6"/>
  <c r="D319" i="6" l="1"/>
  <c r="F318" i="6"/>
  <c r="E319" i="6"/>
  <c r="D320" i="6" l="1"/>
  <c r="E320" i="6"/>
  <c r="F319" i="6"/>
  <c r="F320" i="6" l="1"/>
  <c r="E321" i="6"/>
  <c r="D321" i="6"/>
  <c r="D322" i="6" l="1"/>
  <c r="E322" i="6"/>
  <c r="F321" i="6"/>
  <c r="D323" i="6" l="1"/>
  <c r="F322" i="6"/>
  <c r="E323" i="6"/>
  <c r="E324" i="6" l="1"/>
  <c r="F323" i="6"/>
  <c r="D324" i="6"/>
  <c r="F324" i="6" l="1"/>
  <c r="D325" i="6"/>
  <c r="E325" i="6"/>
  <c r="E326" i="6" l="1"/>
  <c r="F325" i="6"/>
  <c r="D326" i="6"/>
  <c r="F326" i="6" l="1"/>
  <c r="E327" i="6"/>
  <c r="D327" i="6"/>
  <c r="D328" i="6" l="1"/>
  <c r="F327" i="6"/>
  <c r="E328" i="6"/>
  <c r="F328" i="6" l="1"/>
  <c r="D329" i="6"/>
  <c r="E329" i="6"/>
  <c r="E330" i="6" l="1"/>
  <c r="D330" i="6"/>
  <c r="D340" i="6" s="1"/>
  <c r="F329" i="6"/>
  <c r="E331" i="6" l="1"/>
  <c r="D331" i="6"/>
  <c r="F330" i="6"/>
  <c r="D342" i="6" l="1"/>
  <c r="E332" i="6"/>
  <c r="F331" i="6"/>
  <c r="D332" i="6"/>
  <c r="D343" i="6"/>
  <c r="D344" i="6" s="1"/>
  <c r="D345" i="6" s="1"/>
  <c r="F342" i="6"/>
  <c r="F345" i="6" l="1"/>
  <c r="D333" i="6"/>
  <c r="F332" i="6"/>
  <c r="D334" i="6"/>
  <c r="E333" i="6"/>
  <c r="F346" i="6" l="1"/>
  <c r="F333" i="6"/>
  <c r="E334" i="6"/>
  <c r="E335" i="6" s="1"/>
  <c r="D335" i="6"/>
  <c r="F334" i="6"/>
  <c r="E347" i="6"/>
  <c r="D347" i="6"/>
  <c r="F335" i="6" l="1"/>
  <c r="E348" i="6"/>
  <c r="D348" i="6"/>
  <c r="E336" i="6"/>
  <c r="D336" i="6"/>
  <c r="D337" i="6" l="1"/>
  <c r="F336" i="6"/>
  <c r="E337" i="6"/>
  <c r="D349" i="6"/>
  <c r="E349" i="6"/>
  <c r="F337" i="6" l="1"/>
  <c r="E338" i="6"/>
  <c r="D338" i="6"/>
  <c r="F338" i="6" l="1"/>
  <c r="D339" i="6"/>
  <c r="E339" i="6"/>
  <c r="F340" i="6" l="1"/>
  <c r="F341" i="6"/>
  <c r="F339" i="6"/>
  <c r="E340" i="6"/>
  <c r="E342" i="6" l="1"/>
  <c r="E343" i="6" s="1"/>
  <c r="E344" i="6" s="1"/>
  <c r="E345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Родичев Роман Александрович</author>
  </authors>
  <commentList>
    <comment ref="I20" authorId="0" shapeId="0" xr:uid="{FDD3D0A8-0B66-44A4-8525-0121179E56C8}">
      <text>
        <r>
          <rPr>
            <sz val="14"/>
            <color indexed="81"/>
            <rFont val="Times New Roman"/>
            <family val="1"/>
            <charset val="204"/>
          </rPr>
          <t>1. Подтверждающие документы должны быть предоставлены в виде отдельных файлов;
2. Имя файла должно отражать суть документа. 
Например: "Сертификат соответствия ТР ТС 004", "Форма № 12", и т.д.;
3. Допускается архивация нескольких файлов;
4. Не допускаются ссылки на облачные хранилища.</t>
        </r>
      </text>
    </comment>
    <comment ref="M20" authorId="0" shapeId="0" xr:uid="{88A2D1F7-111E-48ED-A96D-D144056FC810}">
      <text>
        <r>
          <rPr>
            <sz val="14"/>
            <color indexed="81"/>
            <rFont val="Times New Roman"/>
            <family val="1"/>
            <charset val="204"/>
          </rPr>
          <t>Справочно:
Критерии № 1.1-3.3 являются отборочными: если после заполнения поля "ответ участника" в столбце "М" результат проставлен как "недопуск", участнику необходимо проверить полноту предоставленной информации в соответствии с критерием.
Недопуск по меньшей мере по одному из отборочных критериев является несоответствием требований по предмету ПКО.</t>
        </r>
      </text>
    </comment>
  </commentList>
</comments>
</file>

<file path=xl/sharedStrings.xml><?xml version="1.0" encoding="utf-8"?>
<sst xmlns="http://schemas.openxmlformats.org/spreadsheetml/2006/main" count="1137" uniqueCount="343">
  <si>
    <t>Полнота представленных документов</t>
  </si>
  <si>
    <t>Кадровый состав</t>
  </si>
  <si>
    <t>Стаж работы Руководителя (превышающее большинство)</t>
  </si>
  <si>
    <t>Стаж работы специалистов (превышающее большинство)</t>
  </si>
  <si>
    <t>от 3 до 5 лет</t>
  </si>
  <si>
    <t>от 5 до 10 лет</t>
  </si>
  <si>
    <t>свыше 10 лет</t>
  </si>
  <si>
    <t>Наличие разрешений/лицензии на вид деятельности</t>
  </si>
  <si>
    <t>Да</t>
  </si>
  <si>
    <t>Нет</t>
  </si>
  <si>
    <t xml:space="preserve">Да </t>
  </si>
  <si>
    <t>Представитель компании в г. Иркутске</t>
  </si>
  <si>
    <t>Привлечение субподрядчиков (соотношение штатных и внештатных сотрудников)</t>
  </si>
  <si>
    <t>Форма документа</t>
  </si>
  <si>
    <t>менее 50%</t>
  </si>
  <si>
    <t xml:space="preserve">Справка о системе операционного контроля </t>
  </si>
  <si>
    <t>Имеются ли непогашенные претензии со стороны Заказчиков?</t>
  </si>
  <si>
    <t>ПРЕДВАРИТЕЛЬНОЙ КВАЛИФИКАЦИИ КОНТРАГЕНТОВ</t>
  </si>
  <si>
    <t xml:space="preserve">Наименование предквалификации: </t>
  </si>
  <si>
    <t>Статус поставщика:</t>
  </si>
  <si>
    <t>Общие вопросы:</t>
  </si>
  <si>
    <t>Перечень персонала (монтажники/сборщики)</t>
  </si>
  <si>
    <t>Копии документов, заверенные печатью организации и подписью руководителя.pdf</t>
  </si>
  <si>
    <t>Репутационные сведения</t>
  </si>
  <si>
    <t>График работы предприятия (количество рабочих смен и время работы смены), включая время на обслуживание оборудования</t>
  </si>
  <si>
    <t>Форма, заверенная печатью организации и подписью руководителя.pdf</t>
  </si>
  <si>
    <t xml:space="preserve">Соответствие документов требованиям </t>
  </si>
  <si>
    <t>Копии писем от заказчиков аудита, Форма, заверенная печатью организации и подписью руководителя.pdf</t>
  </si>
  <si>
    <t>Форма № 14</t>
  </si>
  <si>
    <t xml:space="preserve">Форма № 15  </t>
  </si>
  <si>
    <t xml:space="preserve">Форма № 19  </t>
  </si>
  <si>
    <t xml:space="preserve">Форма № Основная </t>
  </si>
  <si>
    <t>Форма № 4</t>
  </si>
  <si>
    <t>Форма № 5</t>
  </si>
  <si>
    <t>Форма № 11</t>
  </si>
  <si>
    <t xml:space="preserve">Форма № 10  </t>
  </si>
  <si>
    <t xml:space="preserve">Форма № 16  </t>
  </si>
  <si>
    <t>Форма № 17</t>
  </si>
  <si>
    <t xml:space="preserve">Форма № 18 </t>
  </si>
  <si>
    <t xml:space="preserve">Форма № 18А </t>
  </si>
  <si>
    <t>Опыт работы с применением сборки-сварки для ОПО</t>
  </si>
  <si>
    <t>Форма № 20</t>
  </si>
  <si>
    <t>Копии документов, заверенные печатью организации и подписью руководителя.pdf
Фото в формате .jpg</t>
  </si>
  <si>
    <t>Вид критерия</t>
  </si>
  <si>
    <t>Виды критериев</t>
  </si>
  <si>
    <t>Обязательный</t>
  </si>
  <si>
    <t>Оценочный</t>
  </si>
  <si>
    <t>Информационный</t>
  </si>
  <si>
    <t>Результат</t>
  </si>
  <si>
    <t>Допуск</t>
  </si>
  <si>
    <t>Недопуск</t>
  </si>
  <si>
    <t>Обязательные критерии</t>
  </si>
  <si>
    <t>Оценочные критерии</t>
  </si>
  <si>
    <t>Оценка соответствия производственных объектов, оборудования и производства требованиям</t>
  </si>
  <si>
    <t>менее 3 лет</t>
  </si>
  <si>
    <t>Достаточное кол-во / Соответствие</t>
  </si>
  <si>
    <t>Недостаточное кол-во / Несоответствие</t>
  </si>
  <si>
    <t>Информационные данные</t>
  </si>
  <si>
    <t>менее 10%</t>
  </si>
  <si>
    <t>от 10 до 20%</t>
  </si>
  <si>
    <t>от 20 до 50%</t>
  </si>
  <si>
    <t>свыше 50%</t>
  </si>
  <si>
    <t>свыше 4</t>
  </si>
  <si>
    <t>свыше 85%</t>
  </si>
  <si>
    <t>свыше 60%</t>
  </si>
  <si>
    <t>Оценка организационной структуры</t>
  </si>
  <si>
    <t>Предоставить отдельно - в Приложении-A</t>
  </si>
  <si>
    <t>-</t>
  </si>
  <si>
    <t>Оптимальна, замечаний нет</t>
  </si>
  <si>
    <t>Наличие мелких замечаний</t>
  </si>
  <si>
    <t>Наличие серьезных замечаний</t>
  </si>
  <si>
    <t>Наличие сертификатов на заявленную продукцию и/или ТУ</t>
  </si>
  <si>
    <t>Посредник</t>
  </si>
  <si>
    <t>Возраст компании</t>
  </si>
  <si>
    <t>Гарантии и обязательства</t>
  </si>
  <si>
    <t>1 или отсутствие</t>
  </si>
  <si>
    <t>более 1</t>
  </si>
  <si>
    <t>Организационная структура и кадры</t>
  </si>
  <si>
    <t>Копии свидетельств заверенные печатью организации и подписью руководителя.pdf</t>
  </si>
  <si>
    <t>Ответ участника</t>
  </si>
  <si>
    <t xml:space="preserve">Форма № 23  </t>
  </si>
  <si>
    <t>Технический аудит</t>
  </si>
  <si>
    <t>Не рекомендован</t>
  </si>
  <si>
    <t>Результат проведения технического аудита</t>
  </si>
  <si>
    <t>Рекомендован</t>
  </si>
  <si>
    <t>Рекомендован с планом корректирующих мероприятий</t>
  </si>
  <si>
    <t>Согласие принять условия типовой формы договора и подписать его без протокола разногласий</t>
  </si>
  <si>
    <t>Опыт работы по предмету предквалификации официального представителя изготовителя</t>
  </si>
  <si>
    <t>Соответствует</t>
  </si>
  <si>
    <t>Частично соответствует</t>
  </si>
  <si>
    <t>Не соответствует</t>
  </si>
  <si>
    <t>Заявление о добросовестности контрагента</t>
  </si>
  <si>
    <t>равно или свыше 3 лет</t>
  </si>
  <si>
    <t>меньше или равно 2</t>
  </si>
  <si>
    <t>меньше или равно 3</t>
  </si>
  <si>
    <t>меньше или равно 4</t>
  </si>
  <si>
    <t>Выписка из СРО</t>
  </si>
  <si>
    <t>Количество сотрудников, привлекаемых к данному проекту</t>
  </si>
  <si>
    <t>Стаж сотрудников, привлекаемых к данному проекту</t>
  </si>
  <si>
    <t>Форма, заверенная печатью организации и подписью руководителя.pdf, Анкета удовлетворенности (заполняется тех.экспертом)</t>
  </si>
  <si>
    <t>Количество реализованных проектов за последние 5 лет</t>
  </si>
  <si>
    <t>Форма № 6</t>
  </si>
  <si>
    <t>Количество текущих и запланированных проектов</t>
  </si>
  <si>
    <t>Форма № 7</t>
  </si>
  <si>
    <t>Опыт работы по сварочно-монтажным работам за предшествующие 3 года</t>
  </si>
  <si>
    <t xml:space="preserve">Форма № 15А </t>
  </si>
  <si>
    <t>менее 5 человек</t>
  </si>
  <si>
    <t>от 5 до 7 человек</t>
  </si>
  <si>
    <t>от 8 до 15 человек</t>
  </si>
  <si>
    <t>свыше 15 человек</t>
  </si>
  <si>
    <t>менее 15</t>
  </si>
  <si>
    <t>свыше 25</t>
  </si>
  <si>
    <t>от 16 до 20</t>
  </si>
  <si>
    <t>от 21 до 25</t>
  </si>
  <si>
    <t>от 3 до 5</t>
  </si>
  <si>
    <t>от 6 до 10</t>
  </si>
  <si>
    <t>свыше 10</t>
  </si>
  <si>
    <t>В чем заключается конкурентное преимущество предприятия?</t>
  </si>
  <si>
    <t>Количество сотрудников, привлекаемых к данному проекту, включенных в «Национальный реестр специалистов» в области строительного контроля согласно ФЗ № 372 от 01.07.2017 г.</t>
  </si>
  <si>
    <t>Оценка производственной строительной испытательной лаборатории (собственная лаборатория и ее соответствие требованиям / привлечение сторонней лаборатории)</t>
  </si>
  <si>
    <t>отсутствие сотрудников</t>
  </si>
  <si>
    <t>1 или более</t>
  </si>
  <si>
    <t>Возможный срок мобилизации</t>
  </si>
  <si>
    <t>Оценка соответствия сварочного производства</t>
  </si>
  <si>
    <t>Не применимо</t>
  </si>
  <si>
    <t>Применимость</t>
  </si>
  <si>
    <t>№</t>
  </si>
  <si>
    <t>Перечень мобильных зданий и сооружений, которые будут использоваться для проживания и питания персонала при выполнении работ</t>
  </si>
  <si>
    <t>Варианты оценки экспертов</t>
  </si>
  <si>
    <t>Варианты ответов участников</t>
  </si>
  <si>
    <t>Наличие разрешений / лицензии на вид деятельности</t>
  </si>
  <si>
    <t xml:space="preserve"> </t>
  </si>
  <si>
    <t>Наличие собственной лаборатории</t>
  </si>
  <si>
    <t>Привлечение сторонней лаборатории</t>
  </si>
  <si>
    <t>Отсутствие лаборатории</t>
  </si>
  <si>
    <t>Не соответствует требованиям</t>
  </si>
  <si>
    <t>Соответствует требованиям</t>
  </si>
  <si>
    <t>Система контроля качества</t>
  </si>
  <si>
    <t>1 уровень до 60 млн. руб.</t>
  </si>
  <si>
    <t>2 уровень, до 500 млн. руб.</t>
  </si>
  <si>
    <t>3 уровень, до 3000 млн. руб.</t>
  </si>
  <si>
    <t>Сведения о системе экологического менеджмента на соответствие требованиям ISO 14001</t>
  </si>
  <si>
    <t>пункт</t>
  </si>
  <si>
    <t>Раздел</t>
  </si>
  <si>
    <t>Информация о ранее проведенных технических аудитах (кроме ООО «ИНК»)</t>
  </si>
  <si>
    <t xml:space="preserve">Нормы, стандарты, лицензии, сертификаты, патенты. </t>
  </si>
  <si>
    <t>Результат допуск/недопуск</t>
  </si>
  <si>
    <t>Результат оценки</t>
  </si>
  <si>
    <t>УДАЛИТЬ СТОЛБЕЦ</t>
  </si>
  <si>
    <t>УДАЛИТЬ СТОЛБЦЫ</t>
  </si>
  <si>
    <t>Структура предоставлена</t>
  </si>
  <si>
    <t>Структура не предоставлена</t>
  </si>
  <si>
    <t>Ответ в свободной форме</t>
  </si>
  <si>
    <t xml:space="preserve">                              Руководитель организации _______________________  /__________________________ (ФИО)
                               м.п.         Дата  ____  /___________ /____________ 
</t>
  </si>
  <si>
    <t>Место для логотипа Компании</t>
  </si>
  <si>
    <t>Отрасль:</t>
  </si>
  <si>
    <t>Число работников:</t>
  </si>
  <si>
    <t>Копии действующих аттестационных удостоверений НАКС сварщиков с протоколами,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</si>
  <si>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Документ приложен к заявке</t>
  </si>
  <si>
    <t>Форма № 12
Форма № 13</t>
  </si>
  <si>
    <t>Результат / Комментарий участника</t>
  </si>
  <si>
    <t>Необходимо заполнить ячейки, выделенные желтым цветом. В случае необходимости комментарий можно оставить в последнем столбце.</t>
  </si>
  <si>
    <t>___ шт., ____ кв.м</t>
  </si>
  <si>
    <t>___ ед.</t>
  </si>
  <si>
    <t>Наименование участника:</t>
  </si>
  <si>
    <t>Статус участника:</t>
  </si>
  <si>
    <t>Ответственный эксперт</t>
  </si>
  <si>
    <t>УКАЗАТЬ</t>
  </si>
  <si>
    <t>Иные существенные замечания, особое мнение эксперта</t>
  </si>
  <si>
    <t>Существенные замечания</t>
  </si>
  <si>
    <t>Не влияет на итоговую оценку</t>
  </si>
  <si>
    <t>Незначительно влияет на оценку (-5%)</t>
  </si>
  <si>
    <t>Существенно влияет на оценку (-10%)</t>
  </si>
  <si>
    <t>Вид деятельности</t>
  </si>
  <si>
    <t>ТМЦ</t>
  </si>
  <si>
    <t>общее</t>
  </si>
  <si>
    <t>Прочие сведения</t>
  </si>
  <si>
    <t>Использование собственного автопарка, привлечение сторонних перевозчиков для выполнения работ</t>
  </si>
  <si>
    <t>Собственные ТС</t>
  </si>
  <si>
    <t>Привлечение стороннего перевозчика</t>
  </si>
  <si>
    <t>Собственные ТС и сторонний перевозчик</t>
  </si>
  <si>
    <t>Наличие договора страхования гражданской ответственности в ходе осуществления строительной деятельности</t>
  </si>
  <si>
    <t>Производственные процессы, переданные на аутсорсинг</t>
  </si>
  <si>
    <t>В зависимости от статуса участника:</t>
  </si>
  <si>
    <t>Копии сертификатов на заявленную продукцию, ТУ.pdf</t>
  </si>
  <si>
    <t xml:space="preserve">Изготовитель </t>
  </si>
  <si>
    <t>менее 1 года</t>
  </si>
  <si>
    <t>от 1 года до 3 лет</t>
  </si>
  <si>
    <t>Общие и репутационные сведения, опыт выполнения аналогичных поставок, работ, услуг</t>
  </si>
  <si>
    <t>Опыт работы Изготовителя ТМЦ по предмету предквалификации</t>
  </si>
  <si>
    <t>Форма, заверенная печатью организации и подписью руководителя (если компания не является производителем заявляемой продукции, документ запрашивается у производителя для прикрепления к заявке).pdf</t>
  </si>
  <si>
    <t>равно или свыше 1 года</t>
  </si>
  <si>
    <t>Форма № 10А,
Форма № 24</t>
  </si>
  <si>
    <t>Перечень поставляемой продукции</t>
  </si>
  <si>
    <t>Код НСИ</t>
  </si>
  <si>
    <t>Производственные площади (количество, площадь, аренда/собственность)</t>
  </si>
  <si>
    <t>Основное станочное оборудование</t>
  </si>
  <si>
    <t>Копии документов, заверенные печатью организации и подписью руководителя.pdf
Фото в формате .jpg, Видео обзор производственной площадки</t>
  </si>
  <si>
    <t>Участок покраски (количество, площадь, аренда/собственность)</t>
  </si>
  <si>
    <t>Оборудование для нанесения покрытий (гальванических, ЛКП, гидроизолирующих, пр.)</t>
  </si>
  <si>
    <t>Испытательный участок (оценка количества, площади, состава оборудования для проведения испытаний)</t>
  </si>
  <si>
    <t>Испытательный участок (количество, площадь, аренда/собственность)</t>
  </si>
  <si>
    <t>Испытательное оборудование, для подтверждения качества выпускаемой продукции</t>
  </si>
  <si>
    <t>Офисные площади, участки складирования и отгрузки материалов, уровень автоматизации производства</t>
  </si>
  <si>
    <t>Офисные площади (количество и площадь)</t>
  </si>
  <si>
    <t>Участок складирования материалов (количество и площадь)</t>
  </si>
  <si>
    <t>Изолятор брака (количество и площадь)</t>
  </si>
  <si>
    <t>Участок отгрузки (количество и площадь)</t>
  </si>
  <si>
    <t>Уровень автоматизации производства и основных технологических линий</t>
  </si>
  <si>
    <t>Наличие службы контроля качества (ОТК)</t>
  </si>
  <si>
    <t xml:space="preserve">Копия Приказа, заверенная печатью организации и подписью руководителя.pdf 
Удостоверения ВИК на специалистов ОТК.pdf </t>
  </si>
  <si>
    <t>Приказ о назначении комиссии по входному контролю</t>
  </si>
  <si>
    <t>Копия Приказа, заверенная печатью организации и подписью руководителя.pdf</t>
  </si>
  <si>
    <t>Сертификат соответствия ТР ТС, заверенный печатью организации и подписью руководителя.pdf</t>
  </si>
  <si>
    <t>Программное обеспечение используемое для проектирования / конструирования / моделирования</t>
  </si>
  <si>
    <t>Форма № 22</t>
  </si>
  <si>
    <t>ПРИ ПУБЛИКАЦИИ УДАЛИТЬ ЭТУ СТРОКУ, ПОСТАВИТЬ ЗАЩИТУ ЛИСТА - 0000</t>
  </si>
  <si>
    <t>Критерий оценки</t>
  </si>
  <si>
    <t>Наименование ГОСТ/ТУ/проч., в соответствии с которыми производится продукция</t>
  </si>
  <si>
    <t>Номенклатура</t>
  </si>
  <si>
    <t>=ЕСЛИ(M85&gt;0;1;0)</t>
  </si>
  <si>
    <t>Наличие действительного сертификата (свидетельства) дилера/официального представителя или иной документ, выпущенный производителем и подтверждающий дилерские полномочия/полномочия официального представителя, Наличие сертификатов на заявленную продукцию и/или ТУ</t>
  </si>
  <si>
    <t>Документы, подтверждающие статус официального предствителя производителя.pdf и Копии сертификатов на заявленную продукцию, ТУ.pdf</t>
  </si>
  <si>
    <t>Название группы ТМЦ</t>
  </si>
  <si>
    <t>отсутствует</t>
  </si>
  <si>
    <t>Информационный блок</t>
  </si>
  <si>
    <t>Критерии оценки</t>
  </si>
  <si>
    <t>Документы и формы</t>
  </si>
  <si>
    <t>Сведения о системе оценки качества строительства  на соответствие требованиям ГОСТ Р ИСО 9001 (ISO 9001):</t>
  </si>
  <si>
    <t>Копии свидетельств заверенные печатью организации и подписью руководителя,
Политика в области качества, Внутренние нормативные документы регламентирующие соответствие системы контроля качества, информация о проведении аудитов по системе качества.pdf</t>
  </si>
  <si>
    <t>ЛИСТ САМООЦЕНКИ</t>
  </si>
  <si>
    <t>Количество не урегулированных претензий по качеству продукции/работ/услуг, в судебном порядке</t>
  </si>
  <si>
    <t>Подтверждающие документы</t>
  </si>
  <si>
    <r>
      <t xml:space="preserve">Наличие права, предусмотренного законодательством РФ (за исключением случаев, когда не требуется членство в саморегулируемых организациях, в том числе в соответствии с ч. 2.1. ст. 47, ч. 4.1 ст. 48, ч.ч. 2, 2.2 ст. 52 Градостроительного кодекса): 
</t>
    </r>
    <r>
      <rPr>
        <sz val="8"/>
        <color rgb="FFFF0000"/>
        <rFont val="Times New Roman"/>
        <family val="1"/>
        <charset val="204"/>
      </rPr>
      <t xml:space="preserve">- осуществлять строительство на особо опасных, технически сложных и уникальных объектах капитального строительства; </t>
    </r>
    <r>
      <rPr>
        <sz val="8"/>
        <rFont val="Times New Roman"/>
        <family val="1"/>
        <charset val="204"/>
      </rPr>
      <t xml:space="preserve">
- гарантийное письмо о готовности увеличения уровня лимита ответственности допуска СРО в случае необходимости.</t>
    </r>
  </si>
  <si>
    <t>Номенклатура ТМЦ</t>
  </si>
  <si>
    <t>Перечень аттестованного в НАКС персонала (сварщики)</t>
  </si>
  <si>
    <t>Перечень аттестованного в НАКС персонала (специалисты сварочного производства II-IV уровня)</t>
  </si>
  <si>
    <t>Перечень аттестованного на право проведения визуального и измерительного контроля персонала</t>
  </si>
  <si>
    <t>Перечень аттестованного в НАКС сварочного оборудования, необходимого для выполнения заявленных видов работ</t>
  </si>
  <si>
    <t>Свидетельство (НАКС) о готовности организации-заявителя к использованию аттестованной технологии сварки в соответствии с требованиями РД 03-615-03</t>
  </si>
  <si>
    <t>Копии удостоверений монтажников (сборщиков), свидетельства, решения комиссии о присвоении разряда, заверенные печатью организации и подписью руководителя.pdf;
Форма, заверенная печатью организации и подписью руководителя.pdf</t>
  </si>
  <si>
    <t>Копии действующих аттестационных удостоверений НАКС специалистов сварочного производства с протоколами, дипломы об образовании,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</si>
  <si>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Копии действующих аттестационных удостоверений ВИК,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</si>
  <si>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Копии свидетельств НАКС об аттестации сварочного оборудования,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</si>
  <si>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Копии свидетельств НАКС об аттестации технологий сварки,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</si>
  <si>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 xml:space="preserve">Наличие службы строительного контроля </t>
  </si>
  <si>
    <t>Копия Приказов, Положения, Должностных инструкций, заверенные печатью организации и подписью руководителя.pdf</t>
  </si>
  <si>
    <t>Копии лицензий, свидетельств заверенные печатью организации и подписью руководителя.pdf;
Гарантийное письмо о готовности увеличения уровня лимита ответственности допуска СРО.pdf</t>
  </si>
  <si>
    <t>Форма "Заявление о добросовестности"</t>
  </si>
  <si>
    <t>Участок нанесение внешнего и внутреннего покрытия (оценка количества, площади, состава оборудования в соответствии с видом работ)</t>
  </si>
  <si>
    <t>Форма, заверенная печатью организации и подписью руководителя.pdf;
Копии уведомлений о включении сведений в Национальный реестр специалистов в области строительства</t>
  </si>
  <si>
    <t>Письмо на фирменном бланке организации за подписью руководителя с указанием выполненных работ, оказанных услуг и наличия нареканий/претензий</t>
  </si>
  <si>
    <t>Письмо на фирменном бланке организации за подписью руководителя о согласии / несогласии с типовой формой договора</t>
  </si>
  <si>
    <t>Оценка организатора, тех.эксперта</t>
  </si>
  <si>
    <t>Организационная структура</t>
  </si>
  <si>
    <t>Участок изготовления продукции (оценка количества, площади, состава оборудования для изготовления)</t>
  </si>
  <si>
    <t>Условия гарантийного и постгарантийного обслуживания продукции</t>
  </si>
  <si>
    <t>Наличие специалистов занимающихся формированием исполнительной и разрешительной документации – производственно-технический отдел
(начальник отдела, инженеры)</t>
  </si>
  <si>
    <t>Копия Приказов назначения, положение об отделе, должностных инструкций, заверенные печатью организации и подписью руководителя.pdf</t>
  </si>
  <si>
    <t>Наличие службы контроля качества (начальник СКК, инженеры)</t>
  </si>
  <si>
    <t>Копия Приказов назначения, положение о службе, должностных инструкций, заверенные печатью организации и подписью руководителя.pdf</t>
  </si>
  <si>
    <t>Форма № 9</t>
  </si>
  <si>
    <t xml:space="preserve">Перечень оборудования, спецтехники, машин и механизмов, которые будут использоваться для выполнения работ </t>
  </si>
  <si>
    <t>Наличие системы контроля качества</t>
  </si>
  <si>
    <t>Форма № 9А</t>
  </si>
  <si>
    <t>Требования к сварочному производству</t>
  </si>
  <si>
    <t>менее 6 чел.</t>
  </si>
  <si>
    <t>равно или свыше 6 чел.</t>
  </si>
  <si>
    <t>менее 3 чел.</t>
  </si>
  <si>
    <t>равно или свыше 3 чел.</t>
  </si>
  <si>
    <t>менее 4 чел.</t>
  </si>
  <si>
    <t>равно или свыше 4 чел.</t>
  </si>
  <si>
    <t>менее 6 ед.</t>
  </si>
  <si>
    <t>равно или свыше 6 ед.</t>
  </si>
  <si>
    <t>Да, с осуществлением контроля</t>
  </si>
  <si>
    <t>Да, без контроля</t>
  </si>
  <si>
    <t>Процедура проведния входного контроля</t>
  </si>
  <si>
    <t>Копии следующих документов, заверенных печатью организации и подписью руководителя.pdf
1. Утвержденная процедура проведения входного контроля.
3. Перечень материалов, подлежащих входному контролю с указанием объема контроля.</t>
  </si>
  <si>
    <t>Процедура проведения приемки (в т.ч. окончательный контроль, контрольная сборка и пр.)</t>
  </si>
  <si>
    <t>Копия процедуры проведения приемки, заверенная печатью организации и подписью руководителя.pdf</t>
  </si>
  <si>
    <t>Привлечение сторонней организации, с обеспечением контроля</t>
  </si>
  <si>
    <t>УКАЗАТЬ ЧИСЛО</t>
  </si>
  <si>
    <t>Наличие производственного досье</t>
  </si>
  <si>
    <t>Производственное досье,  заверенное печатью организации и подписью руководителя.pdf</t>
  </si>
  <si>
    <t>Материалы и полуфабрикаты, используемые в производстве</t>
  </si>
  <si>
    <t>Наличие договоров на приобретение</t>
  </si>
  <si>
    <t>Отсутствие договоров на приобретение</t>
  </si>
  <si>
    <t>Выписка из ЕГРЮЛ, сроком давности не более 30 дней до дня предоставления документов</t>
  </si>
  <si>
    <t>Готовность к совместному с Заказчиком проведению технических аудитов предприятия, опытно-промышленных испытаний, готовность принять инспекционный контроль за проведением работ в течении месяца с момента получения уведомления о проведении технического аудита</t>
  </si>
  <si>
    <t>Письмо на фирменном бланке организации за подписью руководителя о согласии / несогласии на проведение совместно с заказчиком технических аудитов предприятия, опытно-промышленных испытаний, а также о готовности / неготовности принять инспекционный контроль в течении месяца с момента получения уведомления о проведении технического аудита.pdf</t>
  </si>
  <si>
    <t>Согласие с Планом контроля качества (ПКК)</t>
  </si>
  <si>
    <t>Подписанный ПКК, а также письмо на фирменном бланке организации за подписью руководителя о согласии / несогласии с ПКК</t>
  </si>
  <si>
    <t>Письмо на фирменном бланке организации за подписью руководителя о согласии / несогласии с методическими указаниями</t>
  </si>
  <si>
    <t xml:space="preserve">Приложение к п. </t>
  </si>
  <si>
    <t>Оценка лабораторий по испытанию и/или контролю материалов (Лаборатория неразрушающего контроля ЛНК, лаборатория разрушающих и других методов испытаний ЛРИ), производственной строительной испытательной лаборатории, электротехнической лаборатории</t>
  </si>
  <si>
    <t>Требуется для всех</t>
  </si>
  <si>
    <t>Не требуется при наличии опыта ИНК</t>
  </si>
  <si>
    <t>*в случае наличия опыта работы с ГК ИНК предоставление в составе заявки не требуется. Указанные документы могут быть запрошены при необходимости.</t>
  </si>
  <si>
    <t>Опыт работы с ИНК (оценка удовлетворенности заказчика)</t>
  </si>
  <si>
    <t>Копия Устава или Доверенности на уполномоченое лицо, заверенная печатью организации и подписью руководителя.pdf  / Документ, на основании которого действует лицо, направляющее документы.pdf</t>
  </si>
  <si>
    <t>Перечень приобретаемых материалов и полуфабрикатов, сертификаты качества на приобретаемую продукцию и т.п.
Договоры на приобретение материалов и полуфабрикатов, сертификаты качества на приобретаемую продукцию и т.п</t>
  </si>
  <si>
    <t xml:space="preserve">Устав или Доверенность на уполномоченное лицо, предоставляющая право выступать от имени организации </t>
  </si>
  <si>
    <t>Выписка из ЕГРЮЛ, сроком давности не более 30 дней до дня предоставления документов.
В случае реорганизации предоставить сведения о прежнем ЮЛ (письмо на фирменном бланке организации с указанием причин реорганизации, выписку ЕГРЮЛ прежнего ЮЛ)</t>
  </si>
  <si>
    <t>Проведение контроля неразрушающего (собственная лаборатория по испытанию и/или контролю материалов и ее соответствие требованиям / привлечение сторонней лаборатории)</t>
  </si>
  <si>
    <t>Копия свидетельства об аттестации лаборатории, заверенная печатью организации и подписью руководителя.pdf.
Область аттестации, указанная в свидетельстве, должна соответствовать перечню групп объектов (виды работ), на выполнение которых заявляется (выполняет) организация / Договор оказания услуг и копия свидетельства сторонней лаборатории / Гарантийное письмо о заключении договора для оказания услуг.
Форма, заверенная печатью организации и подписью руководителя.pdf</t>
  </si>
  <si>
    <t>Проведение контроля электротехнического (собственная лаборатория по испытанию и/или контролю материалов и ее соответствие требованиям / привлечение сторонней лаборатории)</t>
  </si>
  <si>
    <t>При необходимости информационных критериев п. 11-15  - вручную изменить столбец "Применимость"</t>
  </si>
  <si>
    <t>При необходимости отборочных критериев к сварочному производству - вручную изменить столбец "Применимость"</t>
  </si>
  <si>
    <t>При наличии протокола разногласий передавать сведения в адрес заявителя, в т.ч. в виде поручения КК о проработке протокола разногласий</t>
  </si>
  <si>
    <t>При реорганизациии компании считать возраст участника с учетом возраста прежнего ЮЛ</t>
  </si>
  <si>
    <t>Проведение контроля разрушающего (собственная лаборатория по испытанию и/или контролю материалов и ее соответствие требованиям / привлечение сторонней лаборатории)</t>
  </si>
  <si>
    <r>
      <t xml:space="preserve">Согласие с нормативными документами </t>
    </r>
    <r>
      <rPr>
        <sz val="8"/>
        <color rgb="FFFF0000"/>
        <rFont val="Times New Roman"/>
        <family val="1"/>
        <charset val="204"/>
      </rPr>
      <t>(УКАЗАТЬ: МУ, ЕТТ, пр.)</t>
    </r>
  </si>
  <si>
    <t>Наличие существенных замечаний к документации</t>
  </si>
  <si>
    <t>Услуги/работы</t>
  </si>
  <si>
    <t>Вид экономической деятельности включает все или один из следующих кодов ОКВЭД: 
27.12  «Производство электрической распределительной и регулирующей аппаратуры»
27.4  «Производство электрических ламп и осветительного оборудования»
27.9 «Производство прочего электрического оборудования»</t>
  </si>
  <si>
    <t>Наличие сертификатов соответствия ТР ТС 012 на выпускаемую продукцию и комплектующие</t>
  </si>
  <si>
    <t>Сертификат (декларация) соответствия, заверенный печатью организации и подписью руководителя.pdf</t>
  </si>
  <si>
    <t>Полный цикл производства</t>
  </si>
  <si>
    <t>Отсутствие производства (только сборка)</t>
  </si>
  <si>
    <t>Частичный цикл производства</t>
  </si>
  <si>
    <t>Производство продукции (оценка собственного производства)</t>
  </si>
  <si>
    <r>
      <t xml:space="preserve">Подтверждена ли выпускаемая продукция сертификатом (декларацией) соответствия по ГОСТ IEC </t>
    </r>
    <r>
      <rPr>
        <b/>
        <sz val="8"/>
        <color rgb="FFC00000"/>
        <rFont val="Times New Roman"/>
        <family val="1"/>
        <charset val="204"/>
      </rPr>
      <t>(УКАЗАТЬ)</t>
    </r>
  </si>
  <si>
    <t xml:space="preserve">Орг. структура в свободной форме,
детальное штатное расписание с указанием должности, ФИО, квалификации, стажа и пр. </t>
  </si>
  <si>
    <t>Подтверждена ли выпускаемая продукция сертификатом (декларацией) соответствия по ГОСТ Р ИСО 9001-2015 (ISO 9001:2015)</t>
  </si>
  <si>
    <t>6</t>
  </si>
  <si>
    <t>Официальный представитель изготовителя/Дилер</t>
  </si>
  <si>
    <t>Форма № 8А</t>
  </si>
  <si>
    <t>Согласие принять:
- общие условия договоров;
- видовые условия договора поставки;
Справочно:
Общие условия договоров размещены на электронно-торговой площадке https://lkk.irkutskoil.ru в разделе Личный кабинет/Договорные условия/Общие условия договоров.
Видовые условия договора поставки размещены на электронно-торговой площадке https://lkk.irkutskoil.ru в разделе Личный кабинет/Договорные условия/Видовые условия договоров/Видовые условия договоров поставки</t>
  </si>
  <si>
    <t xml:space="preserve">Письмо на фирменном бланке организации за подписью руководителя о согласии / несогласии с общими условиями договоров, видовыми условиями договора поставки
</t>
  </si>
  <si>
    <t>Копии документов заверенные печатью организации и подписью руководителя: 
ТУ (перые 3-4 стр.)
Ведомость технологического оборудования для производства
Договора поставки (с указанием страны происхожнения ТМЦ).pdf
Фото технологического оборудования и производства (сборки) в формате jpg</t>
  </si>
  <si>
    <t>Согласие осуществлять обмен электронными документами по телекоммуникационным каналам связи (далее – электронный документооборот, ЭДО), подписанными квалифицированной электронной подписью</t>
  </si>
  <si>
    <t>Письмо на фирменном бланке организации за подписью руководителя о согласии/несогласии с ЭДО</t>
  </si>
  <si>
    <t>8.1</t>
  </si>
  <si>
    <t>Возможна ли поставка продукции на Опытно Промышленные Испытания (ОПИ)?</t>
  </si>
  <si>
    <t>Светильники различного назначения</t>
  </si>
  <si>
    <t>0000001797</t>
  </si>
  <si>
    <t>Предквалификационный отбор производителей светильников общепромышленного исполнения</t>
  </si>
  <si>
    <t>Наличие сертификатов соответствия ТР ТС 004 "О безопасности низковольтного оборудования" на выпускаемую продукцию и комплектующие</t>
  </si>
  <si>
    <t>Наличие сертификатов соответствия ТР ТС 020 "Электромагнитная совместимость технических средств" на выпускаемую продукцию и комплектующие</t>
  </si>
  <si>
    <t xml:space="preserve">Удалить. 
ТР ТС 012 применио только к светильникам во взрывозащищенном исполнении.
</t>
  </si>
  <si>
    <t xml:space="preserve">Подтверждена ли выпускаемая продукция сертификатом (декларацией) соответствия по ГОСТ IEC 60598-1-2017, ГОСТ IEC 60598-2-1-2011,                    ГОСТ IEC 60598-2-3-2012, ГОСТ 30804.3.2-2013 (IEC 61000-3-2:2009),           ГОСТ 30804.3.3-2013 (IEC 6100-3-3:2008), ГОСТ IEC 51514-2013, ГОСТ IEC 61547-2013. </t>
  </si>
  <si>
    <t>Наличие иных сертификатов, деклараций соответствия полученных на добровольной основе</t>
  </si>
  <si>
    <t>ПКО-2-24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</si>
</sst>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>
    <font>
      <sz val="11"/>
      <color theme="1"/>
      <name val="Arial"/>
      <family val="2"/>
      <charset val="128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8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sz val="10"/>
      <color rgb="FF0000CC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rgb="FF3333FF"/>
      <name val="Times New Roman"/>
      <family val="1"/>
    </font>
    <font>
      <sz val="11"/>
      <color theme="1"/>
      <name val="Arial"/>
      <family val="2"/>
      <charset val="128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</font>
    <font>
      <sz val="10"/>
      <color rgb="FF00B050"/>
      <name val="Times New Roman"/>
      <family val="1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3333FF"/>
      <name val="Times New Roman"/>
      <family val="1"/>
      <charset val="204"/>
    </font>
    <font>
      <b/>
      <sz val="11"/>
      <color rgb="FF0000CC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3333FF"/>
      <name val="Times New Roman"/>
      <family val="1"/>
    </font>
    <font>
      <sz val="9"/>
      <name val="Times New Roman"/>
      <family val="1"/>
    </font>
    <font>
      <b/>
      <sz val="9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8"/>
      <color rgb="FFFF0000"/>
      <name val="Times New Roman"/>
      <family val="1"/>
    </font>
    <font>
      <sz val="12"/>
      <color rgb="FFFF0000"/>
      <name val="Times New Roman"/>
      <family val="1"/>
      <charset val="204"/>
    </font>
    <font>
      <sz val="10"/>
      <color rgb="FF92D050"/>
      <name val="Times New Roman"/>
      <family val="1"/>
    </font>
    <font>
      <sz val="10"/>
      <color theme="0"/>
      <name val="Cambria"/>
      <family val="1"/>
      <charset val="204"/>
    </font>
    <font>
      <b/>
      <sz val="11"/>
      <color rgb="FF92D050"/>
      <name val="Times New Roman"/>
      <family val="1"/>
      <charset val="204"/>
    </font>
    <font>
      <sz val="11"/>
      <color theme="0"/>
      <name val="Arial"/>
      <family val="2"/>
      <charset val="128"/>
    </font>
    <font>
      <sz val="14"/>
      <color theme="1"/>
      <name val="Times New Roman"/>
      <family val="1"/>
    </font>
    <font>
      <sz val="14"/>
      <color theme="1"/>
      <name val="Arial"/>
      <family val="2"/>
      <charset val="128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</font>
    <font>
      <b/>
      <sz val="11"/>
      <color theme="1"/>
      <name val="Arial"/>
      <family val="2"/>
      <charset val="128"/>
    </font>
    <font>
      <sz val="9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FF00"/>
      <name val="Times New Roman"/>
      <family val="1"/>
    </font>
    <font>
      <b/>
      <sz val="14"/>
      <color rgb="FFFFFF00"/>
      <name val="Times New Roman"/>
      <family val="1"/>
      <charset val="204"/>
    </font>
    <font>
      <sz val="11"/>
      <color rgb="FFFFFF00"/>
      <name val="Arial"/>
      <family val="2"/>
      <charset val="128"/>
    </font>
    <font>
      <sz val="14"/>
      <color rgb="FFFFFF00"/>
      <name val="Arial"/>
      <family val="2"/>
      <charset val="128"/>
    </font>
    <font>
      <b/>
      <sz val="11"/>
      <color rgb="FFFFFF00"/>
      <name val="Times New Roman"/>
      <family val="1"/>
      <charset val="204"/>
    </font>
    <font>
      <sz val="10"/>
      <color rgb="FFFFFF00"/>
      <name val="Cambria"/>
      <family val="1"/>
      <charset val="204"/>
    </font>
    <font>
      <sz val="14"/>
      <color indexed="81"/>
      <name val="Times New Roman"/>
      <family val="1"/>
      <charset val="204"/>
    </font>
    <font>
      <sz val="8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8"/>
      <color rgb="FFC00000"/>
      <name val="Times New Roman"/>
      <family val="1"/>
      <charset val="204"/>
    </font>
    <font>
      <sz val="10"/>
      <color theme="0" tint="-0.34998626667073579"/>
      <name val="Times New Roman"/>
      <family val="1"/>
    </font>
    <font>
      <b/>
      <sz val="9"/>
      <color rgb="FFC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rgb="FFFF0000"/>
      </left>
      <right style="dashed">
        <color rgb="FFFF0000"/>
      </right>
      <top style="dashed">
        <color rgb="FFFF0000"/>
      </top>
      <bottom/>
      <diagonal/>
    </border>
    <border>
      <left style="dashed">
        <color rgb="FFFF0000"/>
      </left>
      <right style="dashed">
        <color rgb="FFFF0000"/>
      </right>
      <top/>
      <bottom style="dashed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8" fillId="0" borderId="0"/>
    <xf numFmtId="9" fontId="11" fillId="0" borderId="0" applyFont="0" applyFill="0" applyBorder="0" applyAlignment="0" applyProtection="0">
      <alignment vertical="center"/>
    </xf>
  </cellStyleXfs>
  <cellXfs count="35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 wrapText="1"/>
    </xf>
    <xf numFmtId="0" fontId="17" fillId="0" borderId="0" xfId="0" applyFont="1">
      <alignment vertical="center"/>
    </xf>
    <xf numFmtId="0" fontId="15" fillId="0" borderId="2" xfId="0" applyFont="1" applyBorder="1">
      <alignment vertical="center"/>
    </xf>
    <xf numFmtId="0" fontId="17" fillId="0" borderId="2" xfId="0" applyFont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 wrapText="1"/>
    </xf>
    <xf numFmtId="9" fontId="19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7" fillId="4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vertical="center" wrapText="1"/>
    </xf>
    <xf numFmtId="0" fontId="19" fillId="0" borderId="2" xfId="0" applyFont="1" applyBorder="1">
      <alignment vertical="center"/>
    </xf>
    <xf numFmtId="0" fontId="15" fillId="2" borderId="2" xfId="0" applyFont="1" applyFill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49" fontId="15" fillId="2" borderId="2" xfId="0" applyNumberFormat="1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17" fillId="4" borderId="67" xfId="0" applyFont="1" applyFill="1" applyBorder="1" applyAlignment="1">
      <alignment horizontal="center" vertical="center" wrapText="1"/>
    </xf>
    <xf numFmtId="0" fontId="17" fillId="4" borderId="67" xfId="0" applyFont="1" applyFill="1" applyBorder="1" applyAlignment="1">
      <alignment horizontal="center" vertical="center"/>
    </xf>
    <xf numFmtId="0" fontId="28" fillId="0" borderId="0" xfId="0" applyFont="1">
      <alignment vertical="center"/>
    </xf>
    <xf numFmtId="0" fontId="15" fillId="5" borderId="68" xfId="0" applyFont="1" applyFill="1" applyBorder="1" applyAlignment="1">
      <alignment horizontal="center" vertical="center" wrapText="1"/>
    </xf>
    <xf numFmtId="0" fontId="15" fillId="5" borderId="2" xfId="0" applyFont="1" applyFill="1" applyBorder="1">
      <alignment vertical="center"/>
    </xf>
    <xf numFmtId="0" fontId="18" fillId="5" borderId="2" xfId="0" applyFont="1" applyFill="1" applyBorder="1" applyAlignment="1">
      <alignment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vertical="center" wrapText="1"/>
    </xf>
    <xf numFmtId="0" fontId="19" fillId="5" borderId="2" xfId="0" applyFont="1" applyFill="1" applyBorder="1" applyAlignment="1">
      <alignment vertical="center" wrapText="1"/>
    </xf>
    <xf numFmtId="9" fontId="19" fillId="5" borderId="2" xfId="0" applyNumberFormat="1" applyFont="1" applyFill="1" applyBorder="1" applyAlignment="1">
      <alignment horizontal="center" vertical="center"/>
    </xf>
    <xf numFmtId="0" fontId="27" fillId="0" borderId="0" xfId="0" applyFont="1" applyProtection="1">
      <alignment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  <xf numFmtId="0" fontId="1" fillId="0" borderId="0" xfId="0" applyFo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2" fillId="0" borderId="0" xfId="0" applyFo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22" fillId="0" borderId="0" xfId="0" applyFont="1" applyAlignment="1" applyProtection="1">
      <alignment horizontal="left" vertical="center" wrapText="1"/>
      <protection locked="0" hidden="1"/>
    </xf>
    <xf numFmtId="0" fontId="1" fillId="0" borderId="0" xfId="0" applyFont="1" applyProtection="1">
      <alignment vertical="center"/>
      <protection locked="0"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0" fontId="32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vertical="center" wrapText="1"/>
      <protection locked="0" hidden="1"/>
    </xf>
    <xf numFmtId="0" fontId="22" fillId="0" borderId="0" xfId="0" applyFont="1" applyProtection="1">
      <alignment vertical="center"/>
      <protection locked="0" hidden="1"/>
    </xf>
    <xf numFmtId="1" fontId="34" fillId="0" borderId="0" xfId="0" applyNumberFormat="1" applyFont="1" applyAlignment="1" applyProtection="1">
      <alignment vertical="center" wrapText="1"/>
      <protection locked="0"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5" borderId="21" xfId="0" applyFont="1" applyFill="1" applyBorder="1" applyAlignment="1" applyProtection="1">
      <alignment horizontal="center" vertical="center" wrapText="1"/>
      <protection hidden="1"/>
    </xf>
    <xf numFmtId="0" fontId="3" fillId="5" borderId="22" xfId="0" applyFont="1" applyFill="1" applyBorder="1" applyAlignment="1" applyProtection="1">
      <alignment horizontal="center" vertical="center" wrapText="1"/>
      <protection hidden="1"/>
    </xf>
    <xf numFmtId="0" fontId="3" fillId="5" borderId="23" xfId="0" applyFont="1" applyFill="1" applyBorder="1" applyAlignment="1" applyProtection="1">
      <alignment horizontal="center" vertical="center" wrapText="1"/>
      <protection hidden="1"/>
    </xf>
    <xf numFmtId="0" fontId="9" fillId="3" borderId="20" xfId="0" applyFont="1" applyFill="1" applyBorder="1" applyAlignment="1" applyProtection="1">
      <alignment horizontal="center" vertical="center" wrapText="1"/>
      <protection hidden="1"/>
    </xf>
    <xf numFmtId="0" fontId="7" fillId="0" borderId="44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1" fillId="0" borderId="45" xfId="0" applyFont="1" applyBorder="1" applyProtection="1">
      <alignment vertical="center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23" fillId="2" borderId="10" xfId="0" applyFont="1" applyFill="1" applyBorder="1" applyAlignment="1" applyProtection="1">
      <alignment horizontal="center" vertical="center" wrapText="1"/>
      <protection locked="0" hidden="1"/>
    </xf>
    <xf numFmtId="0" fontId="1" fillId="0" borderId="49" xfId="0" applyFont="1" applyBorder="1" applyProtection="1">
      <alignment vertical="center"/>
      <protection hidden="1"/>
    </xf>
    <xf numFmtId="0" fontId="7" fillId="0" borderId="49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23" fillId="2" borderId="13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0" fontId="9" fillId="3" borderId="64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left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22" fillId="2" borderId="57" xfId="0" applyFont="1" applyFill="1" applyBorder="1" applyAlignment="1" applyProtection="1">
      <alignment horizontal="center" vertical="center" wrapText="1"/>
      <protection locked="0"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20" fillId="5" borderId="22" xfId="0" applyFont="1" applyFill="1" applyBorder="1" applyAlignment="1" applyProtection="1">
      <alignment horizontal="center" vertical="center" wrapText="1"/>
      <protection hidden="1"/>
    </xf>
    <xf numFmtId="0" fontId="24" fillId="2" borderId="55" xfId="0" applyFont="1" applyFill="1" applyBorder="1" applyAlignment="1" applyProtection="1">
      <alignment horizontal="center" vertical="center" wrapText="1"/>
      <protection locked="0" hidden="1"/>
    </xf>
    <xf numFmtId="0" fontId="24" fillId="2" borderId="57" xfId="0" applyFont="1" applyFill="1" applyBorder="1" applyAlignment="1" applyProtection="1">
      <alignment horizontal="center" vertical="center" wrapText="1"/>
      <protection locked="0" hidden="1"/>
    </xf>
    <xf numFmtId="49" fontId="7" fillId="0" borderId="52" xfId="0" applyNumberFormat="1" applyFont="1" applyBorder="1" applyAlignment="1" applyProtection="1">
      <alignment horizontal="center" vertical="center" wrapText="1"/>
      <protection hidden="1"/>
    </xf>
    <xf numFmtId="49" fontId="7" fillId="0" borderId="47" xfId="0" applyNumberFormat="1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left" vertical="center" wrapText="1"/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49" fontId="7" fillId="0" borderId="53" xfId="0" applyNumberFormat="1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24" fillId="2" borderId="59" xfId="0" applyFont="1" applyFill="1" applyBorder="1" applyAlignment="1" applyProtection="1">
      <alignment horizontal="center" vertical="center" wrapText="1"/>
      <protection locked="0" hidden="1"/>
    </xf>
    <xf numFmtId="0" fontId="30" fillId="0" borderId="76" xfId="0" applyFont="1" applyBorder="1" applyAlignment="1" applyProtection="1">
      <alignment horizontal="center" vertical="center" wrapText="1"/>
      <protection locked="0" hidden="1"/>
    </xf>
    <xf numFmtId="0" fontId="21" fillId="5" borderId="22" xfId="0" applyFont="1" applyFill="1" applyBorder="1" applyAlignment="1" applyProtection="1">
      <alignment horizontal="center" vertical="center" wrapText="1"/>
      <protection hidden="1"/>
    </xf>
    <xf numFmtId="0" fontId="39" fillId="0" borderId="2" xfId="0" applyFont="1" applyBorder="1">
      <alignment vertical="center"/>
    </xf>
    <xf numFmtId="0" fontId="19" fillId="0" borderId="19" xfId="0" applyFont="1" applyBorder="1" applyAlignment="1">
      <alignment vertical="center" wrapText="1"/>
    </xf>
    <xf numFmtId="0" fontId="18" fillId="0" borderId="26" xfId="0" applyFont="1" applyBorder="1" applyAlignment="1">
      <alignment horizontal="center" vertical="center" wrapText="1"/>
    </xf>
    <xf numFmtId="9" fontId="19" fillId="0" borderId="68" xfId="0" applyNumberFormat="1" applyFont="1" applyBorder="1" applyAlignment="1">
      <alignment horizontal="center" vertical="center"/>
    </xf>
    <xf numFmtId="0" fontId="17" fillId="2" borderId="67" xfId="0" applyFont="1" applyFill="1" applyBorder="1" applyAlignment="1">
      <alignment vertical="center" wrapText="1"/>
    </xf>
    <xf numFmtId="9" fontId="19" fillId="0" borderId="67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9" fontId="19" fillId="0" borderId="42" xfId="0" applyNumberFormat="1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9" fontId="19" fillId="0" borderId="40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15" fillId="0" borderId="36" xfId="0" applyFont="1" applyBorder="1" applyAlignment="1">
      <alignment vertical="center" wrapText="1"/>
    </xf>
    <xf numFmtId="0" fontId="19" fillId="0" borderId="36" xfId="0" applyFont="1" applyBorder="1" applyAlignment="1">
      <alignment vertical="center" wrapText="1"/>
    </xf>
    <xf numFmtId="9" fontId="19" fillId="0" borderId="43" xfId="0" applyNumberFormat="1" applyFont="1" applyBorder="1" applyAlignment="1">
      <alignment horizontal="center" vertical="center"/>
    </xf>
    <xf numFmtId="0" fontId="17" fillId="2" borderId="68" xfId="0" applyFont="1" applyFill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67" xfId="0" applyFont="1" applyBorder="1">
      <alignment vertical="center"/>
    </xf>
    <xf numFmtId="0" fontId="17" fillId="0" borderId="67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 wrapText="1"/>
    </xf>
    <xf numFmtId="0" fontId="15" fillId="0" borderId="25" xfId="0" applyFont="1" applyBorder="1">
      <alignment vertical="center"/>
    </xf>
    <xf numFmtId="0" fontId="17" fillId="0" borderId="25" xfId="0" applyFont="1" applyBorder="1">
      <alignment vertical="center"/>
    </xf>
    <xf numFmtId="0" fontId="17" fillId="0" borderId="2" xfId="0" applyFont="1" applyBorder="1" applyAlignment="1">
      <alignment horizontal="center" vertical="center" wrapText="1"/>
    </xf>
    <xf numFmtId="0" fontId="15" fillId="0" borderId="68" xfId="0" applyFont="1" applyBorder="1">
      <alignment vertical="center"/>
    </xf>
    <xf numFmtId="0" fontId="15" fillId="0" borderId="1" xfId="0" applyFont="1" applyBorder="1">
      <alignment vertical="center"/>
    </xf>
    <xf numFmtId="0" fontId="41" fillId="0" borderId="0" xfId="0" applyFont="1" applyAlignment="1">
      <alignment horizontal="center" vertical="center" wrapText="1"/>
    </xf>
    <xf numFmtId="0" fontId="15" fillId="0" borderId="4" xfId="0" applyFont="1" applyBorder="1">
      <alignment vertical="center"/>
    </xf>
    <xf numFmtId="0" fontId="41" fillId="0" borderId="26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15" fillId="0" borderId="25" xfId="0" applyFont="1" applyBorder="1" applyAlignment="1">
      <alignment wrapText="1"/>
    </xf>
    <xf numFmtId="0" fontId="15" fillId="0" borderId="5" xfId="0" applyFont="1" applyBorder="1">
      <alignment vertical="center"/>
    </xf>
    <xf numFmtId="0" fontId="15" fillId="0" borderId="18" xfId="0" applyFont="1" applyBorder="1">
      <alignment vertical="center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center" vertical="center" wrapText="1"/>
      <protection hidden="1"/>
    </xf>
    <xf numFmtId="0" fontId="24" fillId="2" borderId="77" xfId="0" applyFont="1" applyFill="1" applyBorder="1" applyAlignment="1" applyProtection="1">
      <alignment horizontal="center" vertical="center" wrapText="1"/>
      <protection locked="0" hidden="1"/>
    </xf>
    <xf numFmtId="0" fontId="31" fillId="5" borderId="22" xfId="0" applyFont="1" applyFill="1" applyBorder="1" applyAlignment="1" applyProtection="1">
      <alignment horizontal="center" vertical="center" wrapText="1"/>
      <protection hidden="1"/>
    </xf>
    <xf numFmtId="9" fontId="2" fillId="0" borderId="57" xfId="0" applyNumberFormat="1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Protection="1">
      <alignment vertical="center"/>
      <protection locked="0" hidden="1"/>
    </xf>
    <xf numFmtId="0" fontId="2" fillId="0" borderId="77" xfId="0" applyFont="1" applyBorder="1" applyAlignment="1" applyProtection="1">
      <alignment horizontal="center" vertical="center" wrapText="1"/>
      <protection hidden="1"/>
    </xf>
    <xf numFmtId="0" fontId="30" fillId="5" borderId="22" xfId="0" applyFont="1" applyFill="1" applyBorder="1" applyAlignment="1" applyProtection="1">
      <alignment horizontal="center" vertical="center" wrapText="1"/>
      <protection locked="0" hidden="1"/>
    </xf>
    <xf numFmtId="0" fontId="2" fillId="5" borderId="22" xfId="0" applyFont="1" applyFill="1" applyBorder="1" applyAlignment="1" applyProtection="1">
      <alignment horizontal="center" vertical="center" wrapText="1"/>
      <protection hidden="1"/>
    </xf>
    <xf numFmtId="49" fontId="29" fillId="5" borderId="22" xfId="0" applyNumberFormat="1" applyFont="1" applyFill="1" applyBorder="1" applyAlignment="1" applyProtection="1">
      <alignment horizontal="center" vertical="center"/>
      <protection hidden="1"/>
    </xf>
    <xf numFmtId="49" fontId="29" fillId="5" borderId="23" xfId="0" applyNumberFormat="1" applyFont="1" applyFill="1" applyBorder="1" applyAlignment="1" applyProtection="1">
      <alignment horizontal="center" vertical="center"/>
      <protection hidden="1"/>
    </xf>
    <xf numFmtId="0" fontId="18" fillId="0" borderId="2" xfId="0" applyFont="1" applyBorder="1">
      <alignment vertical="center"/>
    </xf>
    <xf numFmtId="0" fontId="15" fillId="2" borderId="2" xfId="0" applyFont="1" applyFill="1" applyBorder="1">
      <alignment vertical="center"/>
    </xf>
    <xf numFmtId="0" fontId="17" fillId="0" borderId="2" xfId="0" applyFont="1" applyBorder="1">
      <alignment vertical="center"/>
    </xf>
    <xf numFmtId="0" fontId="39" fillId="0" borderId="37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41" fillId="0" borderId="79" xfId="0" applyFont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" fillId="0" borderId="80" xfId="0" applyFont="1" applyBorder="1" applyAlignment="1">
      <alignment horizontal="center" vertical="center" wrapText="1"/>
    </xf>
    <xf numFmtId="0" fontId="42" fillId="0" borderId="0" xfId="0" applyFont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left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vertical="center" wrapText="1"/>
      <protection locked="0" hidden="1"/>
    </xf>
    <xf numFmtId="1" fontId="45" fillId="0" borderId="0" xfId="0" applyNumberFormat="1" applyFont="1" applyAlignment="1" applyProtection="1">
      <alignment vertical="center" wrapText="1"/>
      <protection locked="0" hidden="1"/>
    </xf>
    <xf numFmtId="0" fontId="46" fillId="5" borderId="22" xfId="0" applyFont="1" applyFill="1" applyBorder="1" applyAlignment="1" applyProtection="1">
      <alignment horizontal="center" vertical="center" wrapText="1"/>
      <protection hidden="1"/>
    </xf>
    <xf numFmtId="0" fontId="42" fillId="0" borderId="45" xfId="0" applyFont="1" applyBorder="1" applyAlignment="1" applyProtection="1">
      <alignment horizontal="center" vertical="center" wrapText="1"/>
      <protection hidden="1"/>
    </xf>
    <xf numFmtId="0" fontId="42" fillId="0" borderId="49" xfId="0" applyFont="1" applyBorder="1" applyAlignment="1" applyProtection="1">
      <alignment horizontal="center" vertical="center" wrapText="1"/>
      <protection hidden="1"/>
    </xf>
    <xf numFmtId="0" fontId="42" fillId="0" borderId="0" xfId="0" applyFont="1" applyAlignment="1" applyProtection="1">
      <alignment horizontal="center" vertical="center" wrapText="1"/>
      <protection hidden="1"/>
    </xf>
    <xf numFmtId="0" fontId="47" fillId="2" borderId="34" xfId="0" applyFont="1" applyFill="1" applyBorder="1" applyAlignment="1" applyProtection="1">
      <alignment horizontal="center" vertical="center" wrapText="1"/>
      <protection locked="0" hidden="1"/>
    </xf>
    <xf numFmtId="0" fontId="47" fillId="2" borderId="41" xfId="0" applyFont="1" applyFill="1" applyBorder="1" applyAlignment="1" applyProtection="1">
      <alignment horizontal="center" vertical="center" wrapText="1"/>
      <protection locked="0" hidden="1"/>
    </xf>
    <xf numFmtId="0" fontId="47" fillId="5" borderId="22" xfId="0" applyFont="1" applyFill="1" applyBorder="1" applyAlignment="1" applyProtection="1">
      <alignment horizontal="center" vertical="center" wrapText="1"/>
      <protection locked="0" hidden="1"/>
    </xf>
    <xf numFmtId="0" fontId="47" fillId="2" borderId="35" xfId="0" applyFont="1" applyFill="1" applyBorder="1" applyAlignment="1" applyProtection="1">
      <alignment horizontal="center" vertical="center" wrapText="1"/>
      <protection locked="0" hidden="1"/>
    </xf>
    <xf numFmtId="0" fontId="47" fillId="2" borderId="33" xfId="0" applyFont="1" applyFill="1" applyBorder="1" applyAlignment="1" applyProtection="1">
      <alignment horizontal="center" vertical="center" wrapText="1"/>
      <protection locked="0" hidden="1"/>
    </xf>
    <xf numFmtId="49" fontId="17" fillId="2" borderId="0" xfId="0" applyNumberFormat="1" applyFont="1" applyFill="1" applyAlignment="1">
      <alignment vertical="center" wrapText="1"/>
    </xf>
    <xf numFmtId="49" fontId="17" fillId="6" borderId="0" xfId="0" applyNumberFormat="1" applyFont="1" applyFill="1" applyAlignment="1">
      <alignment vertical="center" wrapText="1"/>
    </xf>
    <xf numFmtId="49" fontId="17" fillId="0" borderId="2" xfId="0" applyNumberFormat="1" applyFont="1" applyBorder="1" applyAlignment="1">
      <alignment vertical="center" wrapText="1"/>
    </xf>
    <xf numFmtId="49" fontId="17" fillId="6" borderId="2" xfId="0" applyNumberFormat="1" applyFont="1" applyFill="1" applyBorder="1" applyAlignment="1">
      <alignment vertical="center" wrapText="1"/>
    </xf>
    <xf numFmtId="0" fontId="17" fillId="0" borderId="67" xfId="0" applyFont="1" applyBorder="1" applyAlignment="1">
      <alignment horizontal="center" vertical="center" wrapText="1"/>
    </xf>
    <xf numFmtId="9" fontId="19" fillId="0" borderId="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8" xfId="0" applyFont="1" applyBorder="1" applyAlignment="1" applyProtection="1">
      <alignment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16" fillId="0" borderId="0" xfId="0" applyFont="1" applyAlignment="1">
      <alignment vertical="center" wrapText="1"/>
    </xf>
    <xf numFmtId="0" fontId="49" fillId="0" borderId="0" xfId="0" applyFont="1">
      <alignment vertical="center"/>
    </xf>
    <xf numFmtId="0" fontId="50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 vertical="center" wrapText="1"/>
    </xf>
    <xf numFmtId="0" fontId="18" fillId="0" borderId="68" xfId="0" applyFont="1" applyBorder="1" applyAlignment="1">
      <alignment horizontal="center" vertical="center"/>
    </xf>
    <xf numFmtId="49" fontId="1" fillId="0" borderId="0" xfId="0" applyNumberFormat="1" applyFont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7" fillId="0" borderId="46" xfId="0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39" fillId="0" borderId="67" xfId="0" applyFont="1" applyBorder="1" applyAlignment="1">
      <alignment vertical="center" wrapText="1"/>
    </xf>
    <xf numFmtId="0" fontId="39" fillId="0" borderId="2" xfId="0" applyFont="1" applyBorder="1" applyAlignment="1">
      <alignment vertical="center" wrapText="1"/>
    </xf>
    <xf numFmtId="49" fontId="18" fillId="2" borderId="2" xfId="0" applyNumberFormat="1" applyFont="1" applyFill="1" applyBorder="1" applyAlignment="1">
      <alignment vertical="center" wrapText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30" fillId="0" borderId="55" xfId="0" applyFont="1" applyBorder="1" applyAlignment="1" applyProtection="1">
      <alignment horizontal="center" vertical="center" wrapText="1"/>
      <protection locked="0"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7" fillId="0" borderId="24" xfId="0" applyFont="1" applyBorder="1" applyAlignment="1" applyProtection="1">
      <alignment horizontal="center" vertical="center" wrapText="1"/>
      <protection hidden="1"/>
    </xf>
    <xf numFmtId="0" fontId="30" fillId="0" borderId="85" xfId="0" applyFont="1" applyBorder="1" applyAlignment="1" applyProtection="1">
      <alignment horizontal="center" vertical="center" wrapText="1"/>
      <protection locked="0" hidden="1"/>
    </xf>
    <xf numFmtId="0" fontId="2" fillId="0" borderId="8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vertical="center" wrapText="1"/>
      <protection hidden="1"/>
    </xf>
    <xf numFmtId="0" fontId="7" fillId="0" borderId="54" xfId="0" applyFont="1" applyBorder="1" applyAlignment="1" applyProtection="1">
      <alignment horizontal="center" vertical="center" wrapText="1"/>
      <protection hidden="1"/>
    </xf>
    <xf numFmtId="0" fontId="30" fillId="0" borderId="86" xfId="0" applyFont="1" applyBorder="1" applyAlignment="1" applyProtection="1">
      <alignment horizontal="center" vertical="center" wrapText="1"/>
      <protection locked="0" hidden="1"/>
    </xf>
    <xf numFmtId="0" fontId="3" fillId="5" borderId="25" xfId="0" applyFont="1" applyFill="1" applyBorder="1" applyAlignment="1" applyProtection="1">
      <alignment horizontal="center" vertical="center" wrapText="1"/>
      <protection hidden="1"/>
    </xf>
    <xf numFmtId="0" fontId="46" fillId="5" borderId="25" xfId="0" applyFont="1" applyFill="1" applyBorder="1" applyAlignment="1" applyProtection="1">
      <alignment horizontal="center" vertical="center" wrapText="1"/>
      <protection hidden="1"/>
    </xf>
    <xf numFmtId="0" fontId="21" fillId="5" borderId="25" xfId="0" applyFont="1" applyFill="1" applyBorder="1" applyAlignment="1" applyProtection="1">
      <alignment horizontal="center" vertical="center" wrapText="1"/>
      <protection hidden="1"/>
    </xf>
    <xf numFmtId="0" fontId="3" fillId="5" borderId="25" xfId="0" applyFont="1" applyFill="1" applyBorder="1" applyAlignment="1" applyProtection="1">
      <alignment horizontal="center" vertical="center" wrapText="1"/>
      <protection locked="0" hidden="1"/>
    </xf>
    <xf numFmtId="0" fontId="3" fillId="5" borderId="5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locked="0" hidden="1"/>
    </xf>
    <xf numFmtId="0" fontId="30" fillId="0" borderId="0" xfId="0" applyFont="1" applyAlignment="1" applyProtection="1">
      <alignment horizontal="center" vertical="center" wrapText="1"/>
      <protection locked="0" hidden="1"/>
    </xf>
    <xf numFmtId="0" fontId="24" fillId="0" borderId="0" xfId="0" applyFont="1" applyAlignment="1" applyProtection="1">
      <alignment horizontal="center" vertical="center" wrapText="1"/>
      <protection locked="0" hidden="1"/>
    </xf>
    <xf numFmtId="9" fontId="2" fillId="0" borderId="0" xfId="0" applyNumberFormat="1" applyFont="1" applyAlignment="1" applyProtection="1">
      <alignment horizontal="center" vertical="center" wrapText="1"/>
      <protection locked="0"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left" vertical="center" wrapText="1"/>
      <protection hidden="1"/>
    </xf>
    <xf numFmtId="0" fontId="2" fillId="0" borderId="26" xfId="0" applyFont="1" applyBorder="1" applyAlignment="1" applyProtection="1">
      <alignment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47" fillId="0" borderId="26" xfId="0" applyFont="1" applyBorder="1" applyAlignment="1" applyProtection="1">
      <alignment horizontal="center" vertical="center" wrapText="1"/>
      <protection locked="0" hidden="1"/>
    </xf>
    <xf numFmtId="0" fontId="30" fillId="0" borderId="26" xfId="0" applyFont="1" applyBorder="1" applyAlignment="1" applyProtection="1">
      <alignment horizontal="center" vertical="center" wrapText="1"/>
      <protection locked="0" hidden="1"/>
    </xf>
    <xf numFmtId="0" fontId="24" fillId="0" borderId="26" xfId="0" applyFont="1" applyBorder="1" applyAlignment="1" applyProtection="1">
      <alignment horizontal="center" vertical="center" wrapText="1"/>
      <protection locked="0" hidden="1"/>
    </xf>
    <xf numFmtId="9" fontId="2" fillId="0" borderId="26" xfId="0" applyNumberFormat="1" applyFont="1" applyBorder="1" applyAlignment="1" applyProtection="1">
      <alignment horizontal="center" vertical="center" wrapText="1"/>
      <protection locked="0" hidden="1"/>
    </xf>
    <xf numFmtId="9" fontId="2" fillId="0" borderId="1" xfId="0" applyNumberFormat="1" applyFont="1" applyBorder="1" applyAlignment="1" applyProtection="1">
      <alignment horizontal="center" vertical="center" wrapText="1"/>
      <protection locked="0" hidden="1"/>
    </xf>
    <xf numFmtId="49" fontId="2" fillId="0" borderId="25" xfId="0" applyNumberFormat="1" applyFont="1" applyBorder="1" applyAlignment="1" applyProtection="1">
      <alignment horizontal="center" vertical="center" wrapText="1"/>
      <protection hidden="1"/>
    </xf>
    <xf numFmtId="49" fontId="2" fillId="0" borderId="25" xfId="0" applyNumberFormat="1" applyFont="1" applyBorder="1" applyAlignment="1" applyProtection="1">
      <alignment horizontal="left" vertical="center" wrapText="1"/>
      <protection hidden="1"/>
    </xf>
    <xf numFmtId="0" fontId="13" fillId="0" borderId="25" xfId="0" applyFont="1" applyBorder="1" applyProtection="1">
      <alignment vertical="center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42" fillId="0" borderId="25" xfId="0" applyFont="1" applyBorder="1" applyAlignment="1" applyProtection="1">
      <alignment horizontal="center" vertical="center" wrapText="1"/>
      <protection hidden="1"/>
    </xf>
    <xf numFmtId="0" fontId="24" fillId="0" borderId="25" xfId="0" applyFont="1" applyBorder="1" applyAlignment="1" applyProtection="1">
      <alignment horizontal="center" vertical="center" wrapText="1"/>
      <protection hidden="1"/>
    </xf>
    <xf numFmtId="9" fontId="2" fillId="0" borderId="25" xfId="0" applyNumberFormat="1" applyFont="1" applyBorder="1" applyAlignment="1" applyProtection="1">
      <alignment horizontal="center" vertical="center" wrapText="1"/>
      <protection locked="0" hidden="1"/>
    </xf>
    <xf numFmtId="0" fontId="1" fillId="0" borderId="5" xfId="0" applyFont="1" applyBorder="1" applyProtection="1">
      <alignment vertical="center"/>
      <protection locked="0" hidden="1"/>
    </xf>
    <xf numFmtId="0" fontId="3" fillId="5" borderId="24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left" vertical="center" wrapText="1"/>
      <protection hidden="1"/>
    </xf>
    <xf numFmtId="0" fontId="2" fillId="0" borderId="25" xfId="0" applyFont="1" applyBorder="1" applyAlignment="1" applyProtection="1">
      <alignment horizontal="left" vertical="center" wrapText="1"/>
      <protection hidden="1"/>
    </xf>
    <xf numFmtId="9" fontId="2" fillId="0" borderId="4" xfId="0" applyNumberFormat="1" applyFont="1" applyBorder="1" applyAlignment="1" applyProtection="1">
      <alignment horizontal="center" vertical="center" wrapText="1"/>
      <protection locked="0"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1" fontId="52" fillId="0" borderId="0" xfId="0" applyNumberFormat="1" applyFont="1" applyProtection="1">
      <alignment vertical="center"/>
      <protection hidden="1"/>
    </xf>
    <xf numFmtId="1" fontId="14" fillId="5" borderId="22" xfId="0" applyNumberFormat="1" applyFont="1" applyFill="1" applyBorder="1" applyProtection="1">
      <alignment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vertical="center" wrapText="1"/>
      <protection hidden="1"/>
    </xf>
    <xf numFmtId="0" fontId="2" fillId="0" borderId="59" xfId="0" applyFont="1" applyBorder="1" applyAlignment="1" applyProtection="1">
      <alignment horizontal="center" vertical="center" wrapText="1"/>
      <protection hidden="1"/>
    </xf>
    <xf numFmtId="49" fontId="7" fillId="0" borderId="49" xfId="0" applyNumberFormat="1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left" vertical="center" wrapText="1"/>
      <protection hidden="1"/>
    </xf>
    <xf numFmtId="49" fontId="17" fillId="0" borderId="2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 wrapText="1"/>
      <protection hidden="1"/>
    </xf>
    <xf numFmtId="49" fontId="7" fillId="0" borderId="45" xfId="0" applyNumberFormat="1" applyFont="1" applyBorder="1" applyAlignment="1" applyProtection="1">
      <alignment horizontal="center" vertical="center" wrapText="1"/>
      <protection hidden="1"/>
    </xf>
    <xf numFmtId="0" fontId="18" fillId="3" borderId="2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18" fillId="0" borderId="83" xfId="0" applyFont="1" applyBorder="1" applyAlignment="1">
      <alignment vertical="center" wrapText="1"/>
    </xf>
    <xf numFmtId="9" fontId="19" fillId="0" borderId="0" xfId="0" applyNumberFormat="1" applyFont="1" applyAlignment="1">
      <alignment horizontal="center" vertical="center" wrapText="1"/>
    </xf>
    <xf numFmtId="0" fontId="15" fillId="7" borderId="0" xfId="0" applyFont="1" applyFill="1" applyAlignment="1">
      <alignment vertical="center" wrapText="1"/>
    </xf>
    <xf numFmtId="0" fontId="54" fillId="0" borderId="83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left" vertical="center" wrapText="1"/>
    </xf>
    <xf numFmtId="0" fontId="40" fillId="6" borderId="81" xfId="0" applyFont="1" applyFill="1" applyBorder="1" applyAlignment="1">
      <alignment horizontal="center" vertical="center" wrapText="1"/>
    </xf>
    <xf numFmtId="0" fontId="40" fillId="6" borderId="82" xfId="0" applyFont="1" applyFill="1" applyBorder="1" applyAlignment="1">
      <alignment horizontal="center" vertical="center" wrapText="1"/>
    </xf>
    <xf numFmtId="0" fontId="40" fillId="6" borderId="18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0" fillId="0" borderId="15" xfId="0" applyBorder="1" applyAlignment="1" applyProtection="1">
      <alignment horizontal="left" vertical="center" wrapText="1"/>
      <protection hidden="1"/>
    </xf>
    <xf numFmtId="0" fontId="2" fillId="0" borderId="78" xfId="0" applyFont="1" applyBorder="1" applyAlignment="1" applyProtection="1">
      <alignment horizontal="left" vertical="center" wrapText="1"/>
      <protection hidden="1"/>
    </xf>
    <xf numFmtId="0" fontId="2" fillId="0" borderId="46" xfId="0" applyFont="1" applyBorder="1" applyAlignment="1" applyProtection="1">
      <alignment horizontal="left" vertical="center" wrapText="1"/>
      <protection hidden="1"/>
    </xf>
    <xf numFmtId="0" fontId="2" fillId="0" borderId="69" xfId="0" applyFont="1" applyBorder="1" applyAlignment="1" applyProtection="1">
      <alignment horizontal="left" vertical="center" wrapText="1"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9" fontId="2" fillId="0" borderId="69" xfId="0" applyNumberFormat="1" applyFont="1" applyBorder="1" applyAlignment="1" applyProtection="1">
      <alignment horizontal="center" vertical="center" wrapText="1"/>
      <protection locked="0" hidden="1"/>
    </xf>
    <xf numFmtId="9" fontId="2" fillId="0" borderId="11" xfId="0" applyNumberFormat="1" applyFont="1" applyBorder="1" applyAlignment="1" applyProtection="1">
      <alignment horizontal="center" vertical="center" wrapText="1"/>
      <protection locked="0" hidden="1"/>
    </xf>
    <xf numFmtId="0" fontId="27" fillId="0" borderId="0" xfId="0" applyFont="1" applyAlignment="1" applyProtection="1">
      <alignment horizontal="left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1" fontId="33" fillId="2" borderId="63" xfId="0" applyNumberFormat="1" applyFont="1" applyFill="1" applyBorder="1" applyAlignment="1" applyProtection="1">
      <alignment horizontal="left" vertical="center" wrapText="1"/>
      <protection locked="0" hidden="1"/>
    </xf>
    <xf numFmtId="1" fontId="34" fillId="0" borderId="49" xfId="0" applyNumberFormat="1" applyFont="1" applyBorder="1" applyAlignment="1" applyProtection="1">
      <alignment vertical="center" wrapText="1"/>
      <protection locked="0" hidden="1"/>
    </xf>
    <xf numFmtId="1" fontId="34" fillId="0" borderId="12" xfId="0" applyNumberFormat="1" applyFont="1" applyBorder="1" applyAlignment="1" applyProtection="1">
      <alignment vertical="center" wrapText="1"/>
      <protection locked="0" hidden="1"/>
    </xf>
    <xf numFmtId="0" fontId="2" fillId="0" borderId="69" xfId="0" applyFont="1" applyBorder="1" applyAlignment="1" applyProtection="1">
      <alignment vertical="center" wrapText="1"/>
      <protection hidden="1"/>
    </xf>
    <xf numFmtId="0" fontId="2" fillId="0" borderId="11" xfId="0" applyFont="1" applyBorder="1" applyAlignment="1" applyProtection="1">
      <alignment vertical="center" wrapText="1"/>
      <protection hidden="1"/>
    </xf>
    <xf numFmtId="0" fontId="2" fillId="0" borderId="31" xfId="0" applyFont="1" applyBorder="1" applyAlignment="1" applyProtection="1">
      <alignment horizontal="left" vertical="center" wrapText="1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left" vertical="center" wrapText="1"/>
      <protection hidden="1"/>
    </xf>
    <xf numFmtId="0" fontId="2" fillId="0" borderId="51" xfId="0" applyFont="1" applyBorder="1" applyAlignment="1" applyProtection="1">
      <alignment horizontal="left" vertical="center" wrapText="1"/>
      <protection hidden="1"/>
    </xf>
    <xf numFmtId="0" fontId="2" fillId="0" borderId="12" xfId="0" applyFont="1" applyBorder="1" applyAlignment="1" applyProtection="1">
      <alignment horizontal="left" vertical="center" wrapText="1"/>
      <protection hidden="1"/>
    </xf>
    <xf numFmtId="0" fontId="4" fillId="0" borderId="69" xfId="0" applyFont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2" fillId="0" borderId="55" xfId="0" applyFont="1" applyBorder="1" applyAlignment="1" applyProtection="1">
      <alignment horizontal="left" vertical="center" wrapText="1"/>
      <protection hidden="1"/>
    </xf>
    <xf numFmtId="0" fontId="2" fillId="0" borderId="57" xfId="0" applyFont="1" applyBorder="1" applyAlignment="1" applyProtection="1">
      <alignment horizontal="left" vertical="center" wrapText="1"/>
      <protection hidden="1"/>
    </xf>
    <xf numFmtId="9" fontId="2" fillId="0" borderId="51" xfId="0" applyNumberFormat="1" applyFont="1" applyBorder="1" applyAlignment="1" applyProtection="1">
      <alignment horizontal="center" vertical="center" wrapText="1"/>
      <protection locked="0" hidden="1"/>
    </xf>
    <xf numFmtId="9" fontId="2" fillId="0" borderId="12" xfId="0" applyNumberFormat="1" applyFont="1" applyBorder="1" applyAlignment="1" applyProtection="1">
      <alignment horizontal="center" vertical="center" wrapText="1"/>
      <protection locked="0" hidden="1"/>
    </xf>
    <xf numFmtId="0" fontId="33" fillId="2" borderId="62" xfId="0" applyFont="1" applyFill="1" applyBorder="1" applyAlignment="1" applyProtection="1">
      <alignment horizontal="left" vertical="center" wrapText="1"/>
      <protection locked="0" hidden="1"/>
    </xf>
    <xf numFmtId="0" fontId="34" fillId="0" borderId="45" xfId="0" applyFont="1" applyBorder="1" applyAlignment="1" applyProtection="1">
      <alignment vertical="center" wrapText="1"/>
      <protection locked="0" hidden="1"/>
    </xf>
    <xf numFmtId="0" fontId="34" fillId="0" borderId="11" xfId="0" applyFont="1" applyBorder="1" applyAlignment="1" applyProtection="1">
      <alignment vertical="center" wrapText="1"/>
      <protection locked="0" hidden="1"/>
    </xf>
    <xf numFmtId="9" fontId="2" fillId="0" borderId="50" xfId="0" applyNumberFormat="1" applyFont="1" applyBorder="1" applyAlignment="1" applyProtection="1">
      <alignment horizontal="center" vertical="center" wrapText="1"/>
      <protection locked="0" hidden="1"/>
    </xf>
    <xf numFmtId="9" fontId="2" fillId="0" borderId="14" xfId="0" applyNumberFormat="1" applyFont="1" applyBorder="1" applyAlignment="1" applyProtection="1">
      <alignment horizontal="center" vertical="center" wrapText="1"/>
      <protection locked="0" hidden="1"/>
    </xf>
    <xf numFmtId="9" fontId="2" fillId="0" borderId="78" xfId="0" applyNumberFormat="1" applyFont="1" applyBorder="1" applyAlignment="1" applyProtection="1">
      <alignment horizontal="center" vertical="center" wrapText="1"/>
      <protection locked="0" hidden="1"/>
    </xf>
    <xf numFmtId="9" fontId="2" fillId="0" borderId="46" xfId="0" applyNumberFormat="1" applyFont="1" applyBorder="1" applyAlignment="1" applyProtection="1">
      <alignment horizontal="center" vertical="center" wrapText="1"/>
      <protection locked="0" hidden="1"/>
    </xf>
    <xf numFmtId="0" fontId="36" fillId="3" borderId="21" xfId="0" applyFont="1" applyFill="1" applyBorder="1" applyAlignment="1" applyProtection="1">
      <alignment horizontal="center" vertical="center"/>
      <protection hidden="1"/>
    </xf>
    <xf numFmtId="0" fontId="37" fillId="3" borderId="22" xfId="0" applyFont="1" applyFill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 wrapText="1"/>
      <protection hidden="1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0" fontId="12" fillId="0" borderId="31" xfId="0" applyFont="1" applyBorder="1" applyAlignment="1" applyProtection="1">
      <alignment vertical="center" wrapText="1"/>
      <protection hidden="1"/>
    </xf>
    <xf numFmtId="0" fontId="12" fillId="0" borderId="15" xfId="0" applyFont="1" applyBorder="1" applyAlignment="1" applyProtection="1">
      <alignment vertical="center" wrapText="1"/>
      <protection hidden="1"/>
    </xf>
    <xf numFmtId="0" fontId="2" fillId="0" borderId="17" xfId="0" applyFont="1" applyBorder="1" applyAlignment="1" applyProtection="1">
      <alignment horizontal="left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59" xfId="0" applyFont="1" applyBorder="1" applyAlignment="1" applyProtection="1">
      <alignment horizontal="left" vertical="center" wrapText="1"/>
      <protection hidden="1"/>
    </xf>
    <xf numFmtId="0" fontId="1" fillId="0" borderId="47" xfId="0" applyFont="1" applyBorder="1" applyAlignment="1" applyProtection="1">
      <alignment horizontal="left" vertical="center"/>
      <protection hidden="1"/>
    </xf>
    <xf numFmtId="0" fontId="1" fillId="0" borderId="49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hidden="1"/>
    </xf>
    <xf numFmtId="49" fontId="2" fillId="0" borderId="30" xfId="0" applyNumberFormat="1" applyFont="1" applyBorder="1" applyAlignment="1" applyProtection="1">
      <alignment horizontal="center" vertical="center" wrapText="1"/>
      <protection hidden="1"/>
    </xf>
    <xf numFmtId="49" fontId="2" fillId="0" borderId="32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37" fillId="3" borderId="23" xfId="0" applyFont="1" applyFill="1" applyBorder="1" applyAlignment="1" applyProtection="1">
      <alignment horizontal="center" vertical="center"/>
      <protection hidden="1"/>
    </xf>
    <xf numFmtId="49" fontId="36" fillId="3" borderId="21" xfId="0" applyNumberFormat="1" applyFont="1" applyFill="1" applyBorder="1" applyAlignment="1" applyProtection="1">
      <alignment horizontal="center" vertical="center"/>
      <protection hidden="1"/>
    </xf>
    <xf numFmtId="49" fontId="36" fillId="3" borderId="22" xfId="0" applyNumberFormat="1" applyFont="1" applyFill="1" applyBorder="1" applyAlignment="1" applyProtection="1">
      <alignment horizontal="center" vertical="center"/>
      <protection hidden="1"/>
    </xf>
    <xf numFmtId="49" fontId="36" fillId="3" borderId="23" xfId="0" applyNumberFormat="1" applyFont="1" applyFill="1" applyBorder="1" applyAlignment="1" applyProtection="1">
      <alignment horizontal="center" vertical="center"/>
      <protection hidden="1"/>
    </xf>
    <xf numFmtId="0" fontId="9" fillId="3" borderId="22" xfId="0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9" fillId="3" borderId="70" xfId="0" applyFont="1" applyFill="1" applyBorder="1" applyAlignment="1" applyProtection="1">
      <alignment horizontal="center" vertical="center" wrapText="1"/>
      <protection hidden="1"/>
    </xf>
    <xf numFmtId="0" fontId="9" fillId="3" borderId="23" xfId="0" applyFont="1" applyFill="1" applyBorder="1" applyAlignment="1" applyProtection="1">
      <alignment horizontal="center" vertical="center" wrapText="1"/>
      <protection hidden="1"/>
    </xf>
    <xf numFmtId="0" fontId="3" fillId="5" borderId="22" xfId="0" applyFont="1" applyFill="1" applyBorder="1" applyAlignment="1" applyProtection="1">
      <alignment horizontal="center" vertical="center" wrapText="1"/>
      <protection hidden="1"/>
    </xf>
    <xf numFmtId="0" fontId="3" fillId="5" borderId="23" xfId="0" applyFont="1" applyFill="1" applyBorder="1" applyAlignment="1" applyProtection="1">
      <alignment horizontal="center" vertical="center" wrapText="1"/>
      <protection hidden="1"/>
    </xf>
    <xf numFmtId="0" fontId="28" fillId="0" borderId="65" xfId="0" applyFont="1" applyBorder="1" applyAlignment="1" applyProtection="1">
      <alignment horizontal="center" vertical="center" wrapText="1"/>
      <protection locked="0" hidden="1"/>
    </xf>
    <xf numFmtId="0" fontId="0" fillId="0" borderId="66" xfId="0" applyBorder="1" applyAlignment="1" applyProtection="1">
      <alignment horizontal="center" vertical="center"/>
      <protection locked="0" hidden="1"/>
    </xf>
    <xf numFmtId="0" fontId="1" fillId="2" borderId="72" xfId="0" applyFont="1" applyFill="1" applyBorder="1" applyProtection="1">
      <alignment vertical="center"/>
      <protection locked="0" hidden="1"/>
    </xf>
    <xf numFmtId="0" fontId="0" fillId="2" borderId="73" xfId="0" applyFill="1" applyBorder="1" applyProtection="1">
      <alignment vertical="center"/>
      <protection locked="0" hidden="1"/>
    </xf>
    <xf numFmtId="0" fontId="1" fillId="2" borderId="74" xfId="0" applyFont="1" applyFill="1" applyBorder="1" applyProtection="1">
      <alignment vertical="center"/>
      <protection locked="0" hidden="1"/>
    </xf>
    <xf numFmtId="0" fontId="0" fillId="2" borderId="75" xfId="0" applyFill="1" applyBorder="1" applyProtection="1">
      <alignment vertical="center"/>
      <protection locked="0" hidden="1"/>
    </xf>
    <xf numFmtId="0" fontId="9" fillId="3" borderId="21" xfId="0" applyFont="1" applyFill="1" applyBorder="1" applyAlignment="1" applyProtection="1">
      <alignment horizontal="center" vertical="center" wrapText="1"/>
      <protection hidden="1"/>
    </xf>
    <xf numFmtId="0" fontId="9" fillId="3" borderId="71" xfId="0" applyFont="1" applyFill="1" applyBorder="1" applyAlignment="1" applyProtection="1">
      <alignment horizontal="center" vertical="center" wrapText="1"/>
      <protection hidden="1"/>
    </xf>
    <xf numFmtId="0" fontId="33" fillId="0" borderId="33" xfId="0" applyFont="1" applyBorder="1" applyAlignment="1" applyProtection="1">
      <alignment horizontal="left" vertical="center" wrapText="1"/>
      <protection hidden="1"/>
    </xf>
    <xf numFmtId="0" fontId="33" fillId="0" borderId="55" xfId="0" applyFont="1" applyBorder="1" applyAlignment="1" applyProtection="1">
      <alignment horizontal="left" vertical="center" wrapText="1"/>
      <protection hidden="1"/>
    </xf>
    <xf numFmtId="0" fontId="33" fillId="0" borderId="56" xfId="0" applyFont="1" applyBorder="1" applyAlignment="1" applyProtection="1">
      <alignment horizontal="left" vertical="center" wrapText="1"/>
      <protection hidden="1"/>
    </xf>
    <xf numFmtId="0" fontId="33" fillId="2" borderId="61" xfId="0" applyFont="1" applyFill="1" applyBorder="1" applyAlignment="1" applyProtection="1">
      <alignment vertical="center" wrapText="1"/>
      <protection locked="0" hidden="1"/>
    </xf>
    <xf numFmtId="0" fontId="34" fillId="0" borderId="44" xfId="0" applyFont="1" applyBorder="1" applyAlignment="1" applyProtection="1">
      <alignment vertical="center" wrapText="1"/>
      <protection locked="0" hidden="1"/>
    </xf>
    <xf numFmtId="0" fontId="34" fillId="0" borderId="14" xfId="0" applyFont="1" applyBorder="1" applyAlignment="1" applyProtection="1">
      <alignment vertical="center" wrapText="1"/>
      <protection locked="0" hidden="1"/>
    </xf>
    <xf numFmtId="0" fontId="33" fillId="0" borderId="34" xfId="0" applyFont="1" applyBorder="1" applyAlignment="1" applyProtection="1">
      <alignment horizontal="left" vertical="center" wrapText="1"/>
      <protection hidden="1"/>
    </xf>
    <xf numFmtId="0" fontId="33" fillId="0" borderId="57" xfId="0" applyFont="1" applyBorder="1" applyAlignment="1" applyProtection="1">
      <alignment horizontal="left" vertical="center" wrapText="1"/>
      <protection hidden="1"/>
    </xf>
    <xf numFmtId="0" fontId="33" fillId="0" borderId="58" xfId="0" applyFont="1" applyBorder="1" applyAlignment="1" applyProtection="1">
      <alignment horizontal="left" vertical="center" wrapText="1"/>
      <protection hidden="1"/>
    </xf>
    <xf numFmtId="0" fontId="33" fillId="0" borderId="35" xfId="0" applyFont="1" applyBorder="1" applyAlignment="1" applyProtection="1">
      <alignment horizontal="left" vertical="center" wrapText="1"/>
      <protection hidden="1"/>
    </xf>
    <xf numFmtId="0" fontId="33" fillId="0" borderId="59" xfId="0" applyFont="1" applyBorder="1" applyAlignment="1" applyProtection="1">
      <alignment horizontal="left" vertical="center" wrapText="1"/>
      <protection hidden="1"/>
    </xf>
    <xf numFmtId="0" fontId="33" fillId="0" borderId="60" xfId="0" applyFont="1" applyBorder="1" applyAlignment="1" applyProtection="1">
      <alignment horizontal="left" vertical="center" wrapText="1"/>
      <protection hidden="1"/>
    </xf>
    <xf numFmtId="0" fontId="1" fillId="0" borderId="52" xfId="0" applyFont="1" applyBorder="1" applyAlignment="1" applyProtection="1">
      <alignment horizontal="left" vertical="center"/>
      <protection hidden="1"/>
    </xf>
    <xf numFmtId="0" fontId="1" fillId="0" borderId="44" xfId="0" applyFont="1" applyBorder="1" applyAlignment="1" applyProtection="1">
      <alignment horizontal="left" vertical="center"/>
      <protection hidden="1"/>
    </xf>
  </cellXfs>
  <cellStyles count="3">
    <cellStyle name="Обычный" xfId="0" builtinId="0"/>
    <cellStyle name="Обычный 3" xfId="1" xr:uid="{00000000-0005-0000-0000-000001000000}"/>
    <cellStyle name="Процентный 2" xfId="2" xr:uid="{00000000-0005-0000-0000-000002000000}"/>
  </cellStyles>
  <dxfs count="11">
    <dxf>
      <font>
        <color theme="0"/>
      </font>
    </dxf>
    <dxf>
      <font>
        <color theme="0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7" tint="0.39994506668294322"/>
      </font>
      <fill>
        <patternFill>
          <bgColor theme="0" tint="-0.14996795556505021"/>
        </patternFill>
      </fill>
    </dxf>
    <dxf>
      <font>
        <color theme="0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  <color rgb="FFFF4343"/>
      <color rgb="FF33CC33"/>
      <color rgb="FF0000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I$22" lockText="1" noThreeD="1"/>
</file>

<file path=xl/ctrlProps/ctrlProp10.xml><?xml version="1.0" encoding="utf-8"?>
<formControlPr xmlns="http://schemas.microsoft.com/office/spreadsheetml/2009/9/main" objectType="CheckBox" fmlaLink="$I$37" lockText="1" noThreeD="1"/>
</file>

<file path=xl/ctrlProps/ctrlProp11.xml><?xml version="1.0" encoding="utf-8"?>
<formControlPr xmlns="http://schemas.microsoft.com/office/spreadsheetml/2009/9/main" objectType="CheckBox" fmlaLink="$I$39" lockText="1" noThreeD="1"/>
</file>

<file path=xl/ctrlProps/ctrlProp12.xml><?xml version="1.0" encoding="utf-8"?>
<formControlPr xmlns="http://schemas.microsoft.com/office/spreadsheetml/2009/9/main" objectType="CheckBox" fmlaLink="$I$40" lockText="1" noThreeD="1"/>
</file>

<file path=xl/ctrlProps/ctrlProp13.xml><?xml version="1.0" encoding="utf-8"?>
<formControlPr xmlns="http://schemas.microsoft.com/office/spreadsheetml/2009/9/main" objectType="CheckBox" fmlaLink="$I$41" lockText="1" noThreeD="1"/>
</file>

<file path=xl/ctrlProps/ctrlProp14.xml><?xml version="1.0" encoding="utf-8"?>
<formControlPr xmlns="http://schemas.microsoft.com/office/spreadsheetml/2009/9/main" objectType="CheckBox" fmlaLink="$I$42" lockText="1" noThreeD="1"/>
</file>

<file path=xl/ctrlProps/ctrlProp15.xml><?xml version="1.0" encoding="utf-8"?>
<formControlPr xmlns="http://schemas.microsoft.com/office/spreadsheetml/2009/9/main" objectType="CheckBox" fmlaLink="$I$43" lockText="1" noThreeD="1"/>
</file>

<file path=xl/ctrlProps/ctrlProp16.xml><?xml version="1.0" encoding="utf-8"?>
<formControlPr xmlns="http://schemas.microsoft.com/office/spreadsheetml/2009/9/main" objectType="CheckBox" fmlaLink="$I$44" lockText="1" noThreeD="1"/>
</file>

<file path=xl/ctrlProps/ctrlProp17.xml><?xml version="1.0" encoding="utf-8"?>
<formControlPr xmlns="http://schemas.microsoft.com/office/spreadsheetml/2009/9/main" objectType="CheckBox" fmlaLink="$I$45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CheckBox" fmlaLink="$I$47" lockText="1" noThreeD="1"/>
</file>

<file path=xl/ctrlProps/ctrlProp2.xml><?xml version="1.0" encoding="utf-8"?>
<formControlPr xmlns="http://schemas.microsoft.com/office/spreadsheetml/2009/9/main" objectType="CheckBox" fmlaLink="$I$23" lockText="1" noThreeD="1"/>
</file>

<file path=xl/ctrlProps/ctrlProp20.xml><?xml version="1.0" encoding="utf-8"?>
<formControlPr xmlns="http://schemas.microsoft.com/office/spreadsheetml/2009/9/main" objectType="CheckBox" fmlaLink="$I$46" lockText="1" noThreeD="1"/>
</file>

<file path=xl/ctrlProps/ctrlProp21.xml><?xml version="1.0" encoding="utf-8"?>
<formControlPr xmlns="http://schemas.microsoft.com/office/spreadsheetml/2009/9/main" objectType="CheckBox" fmlaLink="$I$48" lockText="1" noThreeD="1"/>
</file>

<file path=xl/ctrlProps/ctrlProp22.xml><?xml version="1.0" encoding="utf-8"?>
<formControlPr xmlns="http://schemas.microsoft.com/office/spreadsheetml/2009/9/main" objectType="CheckBox" fmlaLink="$I$49" lockText="1" noThreeD="1"/>
</file>

<file path=xl/ctrlProps/ctrlProp23.xml><?xml version="1.0" encoding="utf-8"?>
<formControlPr xmlns="http://schemas.microsoft.com/office/spreadsheetml/2009/9/main" objectType="CheckBox" fmlaLink="$I$51" lockText="1" noThreeD="1"/>
</file>

<file path=xl/ctrlProps/ctrlProp24.xml><?xml version="1.0" encoding="utf-8"?>
<formControlPr xmlns="http://schemas.microsoft.com/office/spreadsheetml/2009/9/main" objectType="CheckBox" fmlaLink="$I$52" lockText="1" noThreeD="1"/>
</file>

<file path=xl/ctrlProps/ctrlProp25.xml><?xml version="1.0" encoding="utf-8"?>
<formControlPr xmlns="http://schemas.microsoft.com/office/spreadsheetml/2009/9/main" objectType="CheckBox" fmlaLink="$I$53" lockText="1" noThreeD="1"/>
</file>

<file path=xl/ctrlProps/ctrlProp26.xml><?xml version="1.0" encoding="utf-8"?>
<formControlPr xmlns="http://schemas.microsoft.com/office/spreadsheetml/2009/9/main" objectType="CheckBox" fmlaLink="$I$54" lockText="1" noThreeD="1"/>
</file>

<file path=xl/ctrlProps/ctrlProp27.xml><?xml version="1.0" encoding="utf-8"?>
<formControlPr xmlns="http://schemas.microsoft.com/office/spreadsheetml/2009/9/main" objectType="CheckBox" fmlaLink="$I$58" lockText="1" noThreeD="1"/>
</file>

<file path=xl/ctrlProps/ctrlProp28.xml><?xml version="1.0" encoding="utf-8"?>
<formControlPr xmlns="http://schemas.microsoft.com/office/spreadsheetml/2009/9/main" objectType="CheckBox" fmlaLink="$I$68" lockText="1" noThreeD="1"/>
</file>

<file path=xl/ctrlProps/ctrlProp29.xml><?xml version="1.0" encoding="utf-8"?>
<formControlPr xmlns="http://schemas.microsoft.com/office/spreadsheetml/2009/9/main" objectType="CheckBox" fmlaLink="$I$27" lockText="1" noThreeD="1"/>
</file>

<file path=xl/ctrlProps/ctrlProp3.xml><?xml version="1.0" encoding="utf-8"?>
<formControlPr xmlns="http://schemas.microsoft.com/office/spreadsheetml/2009/9/main" objectType="CheckBox" fmlaLink="$I$28" lockText="1" noThreeD="1"/>
</file>

<file path=xl/ctrlProps/ctrlProp30.xml><?xml version="1.0" encoding="utf-8"?>
<formControlPr xmlns="http://schemas.microsoft.com/office/spreadsheetml/2009/9/main" objectType="CheckBox" fmlaLink="$I$24" lockText="1" noThreeD="1"/>
</file>

<file path=xl/ctrlProps/ctrlProp31.xml><?xml version="1.0" encoding="utf-8"?>
<formControlPr xmlns="http://schemas.microsoft.com/office/spreadsheetml/2009/9/main" objectType="CheckBox" fmlaLink="$I$55" lockText="1" noThreeD="1"/>
</file>

<file path=xl/ctrlProps/ctrlProp32.xml><?xml version="1.0" encoding="utf-8"?>
<formControlPr xmlns="http://schemas.microsoft.com/office/spreadsheetml/2009/9/main" objectType="CheckBox" fmlaLink="$I$56" lockText="1" noThreeD="1"/>
</file>

<file path=xl/ctrlProps/ctrlProp33.xml><?xml version="1.0" encoding="utf-8"?>
<formControlPr xmlns="http://schemas.microsoft.com/office/spreadsheetml/2009/9/main" objectType="CheckBox" fmlaLink="$I$50" lockText="1" noThreeD="1"/>
</file>

<file path=xl/ctrlProps/ctrlProp34.xml><?xml version="1.0" encoding="utf-8"?>
<formControlPr xmlns="http://schemas.microsoft.com/office/spreadsheetml/2009/9/main" objectType="CheckBox" fmlaLink="$I$38" lockText="1" noThreeD="1"/>
</file>

<file path=xl/ctrlProps/ctrlProp35.xml><?xml version="1.0" encoding="utf-8"?>
<formControlPr xmlns="http://schemas.microsoft.com/office/spreadsheetml/2009/9/main" objectType="CheckBox" fmlaLink="$I$33" lockText="1" noThreeD="1"/>
</file>

<file path=xl/ctrlProps/ctrlProp36.xml><?xml version="1.0" encoding="utf-8"?>
<formControlPr xmlns="http://schemas.microsoft.com/office/spreadsheetml/2009/9/main" objectType="CheckBox" fmlaLink="$I$57" lockText="1" noThreeD="1"/>
</file>

<file path=xl/ctrlProps/ctrlProp37.xml><?xml version="1.0" encoding="utf-8"?>
<formControlPr xmlns="http://schemas.microsoft.com/office/spreadsheetml/2009/9/main" objectType="CheckBox" fmlaLink="$I$25" lockText="1" noThreeD="1"/>
</file>

<file path=xl/ctrlProps/ctrlProp38.xml><?xml version="1.0" encoding="utf-8"?>
<formControlPr xmlns="http://schemas.microsoft.com/office/spreadsheetml/2009/9/main" objectType="CheckBox" fmlaLink="$I$26" lockText="1" noThreeD="1"/>
</file>

<file path=xl/ctrlProps/ctrlProp39.xml><?xml version="1.0" encoding="utf-8"?>
<formControlPr xmlns="http://schemas.microsoft.com/office/spreadsheetml/2009/9/main" objectType="CheckBox" fmlaLink="$I$64" lockText="1" noThreeD="1"/>
</file>

<file path=xl/ctrlProps/ctrlProp4.xml><?xml version="1.0" encoding="utf-8"?>
<formControlPr xmlns="http://schemas.microsoft.com/office/spreadsheetml/2009/9/main" objectType="CheckBox" fmlaLink="$I$29" lockText="1" noThreeD="1"/>
</file>

<file path=xl/ctrlProps/ctrlProp40.xml><?xml version="1.0" encoding="utf-8"?>
<formControlPr xmlns="http://schemas.microsoft.com/office/spreadsheetml/2009/9/main" objectType="CheckBox" fmlaLink="$I$66" lockText="1" noThreeD="1"/>
</file>

<file path=xl/ctrlProps/ctrlProp41.xml><?xml version="1.0" encoding="utf-8"?>
<formControlPr xmlns="http://schemas.microsoft.com/office/spreadsheetml/2009/9/main" objectType="CheckBox" fmlaLink="$I$67" lockText="1" noThreeD="1"/>
</file>

<file path=xl/ctrlProps/ctrlProp42.xml><?xml version="1.0" encoding="utf-8"?>
<formControlPr xmlns="http://schemas.microsoft.com/office/spreadsheetml/2009/9/main" objectType="CheckBox" fmlaLink="$I$65" lockText="1" noThreeD="1"/>
</file>

<file path=xl/ctrlProps/ctrlProp5.xml><?xml version="1.0" encoding="utf-8"?>
<formControlPr xmlns="http://schemas.microsoft.com/office/spreadsheetml/2009/9/main" objectType="CheckBox" fmlaLink="$I$30" lockText="1" noThreeD="1"/>
</file>

<file path=xl/ctrlProps/ctrlProp6.xml><?xml version="1.0" encoding="utf-8"?>
<formControlPr xmlns="http://schemas.microsoft.com/office/spreadsheetml/2009/9/main" objectType="CheckBox" fmlaLink="$I$31" lockText="1" noThreeD="1"/>
</file>

<file path=xl/ctrlProps/ctrlProp7.xml><?xml version="1.0" encoding="utf-8"?>
<formControlPr xmlns="http://schemas.microsoft.com/office/spreadsheetml/2009/9/main" objectType="CheckBox" fmlaLink="$I$32" lockText="1" noThreeD="1"/>
</file>

<file path=xl/ctrlProps/ctrlProp8.xml><?xml version="1.0" encoding="utf-8"?>
<formControlPr xmlns="http://schemas.microsoft.com/office/spreadsheetml/2009/9/main" objectType="CheckBox" fmlaLink="$I$35" lockText="1" noThreeD="1"/>
</file>

<file path=xl/ctrlProps/ctrlProp9.xml><?xml version="1.0" encoding="utf-8"?>
<formControlPr xmlns="http://schemas.microsoft.com/office/spreadsheetml/2009/9/main" objectType="CheckBox" fmlaLink="$I$3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21</xdr:row>
          <xdr:rowOff>342900</xdr:rowOff>
        </xdr:from>
        <xdr:to>
          <xdr:col>8</xdr:col>
          <xdr:colOff>209550</xdr:colOff>
          <xdr:row>21</xdr:row>
          <xdr:rowOff>647700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22</xdr:row>
          <xdr:rowOff>257175</xdr:rowOff>
        </xdr:from>
        <xdr:to>
          <xdr:col>8</xdr:col>
          <xdr:colOff>219075</xdr:colOff>
          <xdr:row>22</xdr:row>
          <xdr:rowOff>361950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3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27</xdr:row>
          <xdr:rowOff>257175</xdr:rowOff>
        </xdr:from>
        <xdr:to>
          <xdr:col>8</xdr:col>
          <xdr:colOff>209550</xdr:colOff>
          <xdr:row>27</xdr:row>
          <xdr:rowOff>571500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3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28</xdr:row>
          <xdr:rowOff>123825</xdr:rowOff>
        </xdr:from>
        <xdr:to>
          <xdr:col>8</xdr:col>
          <xdr:colOff>209550</xdr:colOff>
          <xdr:row>28</xdr:row>
          <xdr:rowOff>438150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3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29</xdr:row>
          <xdr:rowOff>171450</xdr:rowOff>
        </xdr:from>
        <xdr:to>
          <xdr:col>8</xdr:col>
          <xdr:colOff>209550</xdr:colOff>
          <xdr:row>29</xdr:row>
          <xdr:rowOff>485775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3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30</xdr:row>
          <xdr:rowOff>400050</xdr:rowOff>
        </xdr:from>
        <xdr:to>
          <xdr:col>8</xdr:col>
          <xdr:colOff>209550</xdr:colOff>
          <xdr:row>30</xdr:row>
          <xdr:rowOff>714375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3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31</xdr:row>
          <xdr:rowOff>142875</xdr:rowOff>
        </xdr:from>
        <xdr:to>
          <xdr:col>8</xdr:col>
          <xdr:colOff>209550</xdr:colOff>
          <xdr:row>31</xdr:row>
          <xdr:rowOff>457200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3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34</xdr:row>
          <xdr:rowOff>1333500</xdr:rowOff>
        </xdr:from>
        <xdr:to>
          <xdr:col>8</xdr:col>
          <xdr:colOff>219075</xdr:colOff>
          <xdr:row>34</xdr:row>
          <xdr:rowOff>1647825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3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35</xdr:row>
          <xdr:rowOff>180975</xdr:rowOff>
        </xdr:from>
        <xdr:to>
          <xdr:col>8</xdr:col>
          <xdr:colOff>209550</xdr:colOff>
          <xdr:row>35</xdr:row>
          <xdr:rowOff>495300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3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36</xdr:row>
          <xdr:rowOff>190500</xdr:rowOff>
        </xdr:from>
        <xdr:to>
          <xdr:col>8</xdr:col>
          <xdr:colOff>209550</xdr:colOff>
          <xdr:row>36</xdr:row>
          <xdr:rowOff>514350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3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38</xdr:row>
          <xdr:rowOff>171450</xdr:rowOff>
        </xdr:from>
        <xdr:to>
          <xdr:col>8</xdr:col>
          <xdr:colOff>209550</xdr:colOff>
          <xdr:row>38</xdr:row>
          <xdr:rowOff>485775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3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</xdr:row>
          <xdr:rowOff>171450</xdr:rowOff>
        </xdr:from>
        <xdr:to>
          <xdr:col>8</xdr:col>
          <xdr:colOff>209550</xdr:colOff>
          <xdr:row>39</xdr:row>
          <xdr:rowOff>485775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3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40</xdr:row>
          <xdr:rowOff>190500</xdr:rowOff>
        </xdr:from>
        <xdr:to>
          <xdr:col>8</xdr:col>
          <xdr:colOff>209550</xdr:colOff>
          <xdr:row>40</xdr:row>
          <xdr:rowOff>504825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3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41</xdr:row>
          <xdr:rowOff>161925</xdr:rowOff>
        </xdr:from>
        <xdr:to>
          <xdr:col>8</xdr:col>
          <xdr:colOff>219075</xdr:colOff>
          <xdr:row>41</xdr:row>
          <xdr:rowOff>476250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3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42</xdr:row>
          <xdr:rowOff>161925</xdr:rowOff>
        </xdr:from>
        <xdr:to>
          <xdr:col>8</xdr:col>
          <xdr:colOff>209550</xdr:colOff>
          <xdr:row>42</xdr:row>
          <xdr:rowOff>476250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3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43</xdr:row>
          <xdr:rowOff>190500</xdr:rowOff>
        </xdr:from>
        <xdr:to>
          <xdr:col>8</xdr:col>
          <xdr:colOff>209550</xdr:colOff>
          <xdr:row>43</xdr:row>
          <xdr:rowOff>504825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3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44</xdr:row>
          <xdr:rowOff>161925</xdr:rowOff>
        </xdr:from>
        <xdr:to>
          <xdr:col>8</xdr:col>
          <xdr:colOff>209550</xdr:colOff>
          <xdr:row>44</xdr:row>
          <xdr:rowOff>476250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3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45</xdr:row>
          <xdr:rowOff>0</xdr:rowOff>
        </xdr:from>
        <xdr:to>
          <xdr:col>8</xdr:col>
          <xdr:colOff>209550</xdr:colOff>
          <xdr:row>45</xdr:row>
          <xdr:rowOff>0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3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46</xdr:row>
          <xdr:rowOff>104775</xdr:rowOff>
        </xdr:from>
        <xdr:to>
          <xdr:col>8</xdr:col>
          <xdr:colOff>209550</xdr:colOff>
          <xdr:row>46</xdr:row>
          <xdr:rowOff>419100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3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45</xdr:row>
          <xdr:rowOff>76200</xdr:rowOff>
        </xdr:from>
        <xdr:to>
          <xdr:col>8</xdr:col>
          <xdr:colOff>209550</xdr:colOff>
          <xdr:row>45</xdr:row>
          <xdr:rowOff>390525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3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47</xdr:row>
          <xdr:rowOff>66675</xdr:rowOff>
        </xdr:from>
        <xdr:to>
          <xdr:col>8</xdr:col>
          <xdr:colOff>209550</xdr:colOff>
          <xdr:row>47</xdr:row>
          <xdr:rowOff>381000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3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48</xdr:row>
          <xdr:rowOff>85725</xdr:rowOff>
        </xdr:from>
        <xdr:to>
          <xdr:col>8</xdr:col>
          <xdr:colOff>209550</xdr:colOff>
          <xdr:row>48</xdr:row>
          <xdr:rowOff>400050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3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50</xdr:row>
          <xdr:rowOff>57150</xdr:rowOff>
        </xdr:from>
        <xdr:to>
          <xdr:col>8</xdr:col>
          <xdr:colOff>209550</xdr:colOff>
          <xdr:row>50</xdr:row>
          <xdr:rowOff>381000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3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51</xdr:row>
          <xdr:rowOff>95250</xdr:rowOff>
        </xdr:from>
        <xdr:to>
          <xdr:col>8</xdr:col>
          <xdr:colOff>209550</xdr:colOff>
          <xdr:row>51</xdr:row>
          <xdr:rowOff>400050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3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52</xdr:row>
          <xdr:rowOff>161925</xdr:rowOff>
        </xdr:from>
        <xdr:to>
          <xdr:col>8</xdr:col>
          <xdr:colOff>209550</xdr:colOff>
          <xdr:row>52</xdr:row>
          <xdr:rowOff>476250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3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76200</xdr:rowOff>
        </xdr:from>
        <xdr:to>
          <xdr:col>8</xdr:col>
          <xdr:colOff>209550</xdr:colOff>
          <xdr:row>53</xdr:row>
          <xdr:rowOff>390525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3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57</xdr:row>
          <xdr:rowOff>190500</xdr:rowOff>
        </xdr:from>
        <xdr:to>
          <xdr:col>8</xdr:col>
          <xdr:colOff>209550</xdr:colOff>
          <xdr:row>57</xdr:row>
          <xdr:rowOff>504825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3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67</xdr:row>
          <xdr:rowOff>104775</xdr:rowOff>
        </xdr:from>
        <xdr:to>
          <xdr:col>9</xdr:col>
          <xdr:colOff>0</xdr:colOff>
          <xdr:row>67</xdr:row>
          <xdr:rowOff>419100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3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26</xdr:row>
          <xdr:rowOff>142875</xdr:rowOff>
        </xdr:from>
        <xdr:to>
          <xdr:col>8</xdr:col>
          <xdr:colOff>209550</xdr:colOff>
          <xdr:row>26</xdr:row>
          <xdr:rowOff>447675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3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23</xdr:row>
          <xdr:rowOff>209550</xdr:rowOff>
        </xdr:from>
        <xdr:to>
          <xdr:col>8</xdr:col>
          <xdr:colOff>209550</xdr:colOff>
          <xdr:row>23</xdr:row>
          <xdr:rowOff>466725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3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54</xdr:row>
          <xdr:rowOff>200025</xdr:rowOff>
        </xdr:from>
        <xdr:to>
          <xdr:col>8</xdr:col>
          <xdr:colOff>209550</xdr:colOff>
          <xdr:row>54</xdr:row>
          <xdr:rowOff>447675</xdr:rowOff>
        </xdr:to>
        <xdr:sp macro="" textlink="">
          <xdr:nvSpPr>
            <xdr:cNvPr id="5260" name="Check Box 140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3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55</xdr:row>
          <xdr:rowOff>76200</xdr:rowOff>
        </xdr:from>
        <xdr:to>
          <xdr:col>8</xdr:col>
          <xdr:colOff>209550</xdr:colOff>
          <xdr:row>55</xdr:row>
          <xdr:rowOff>390525</xdr:rowOff>
        </xdr:to>
        <xdr:sp macro="" textlink="">
          <xdr:nvSpPr>
            <xdr:cNvPr id="5261" name="Check Box 141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3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49</xdr:row>
          <xdr:rowOff>85725</xdr:rowOff>
        </xdr:from>
        <xdr:to>
          <xdr:col>8</xdr:col>
          <xdr:colOff>209550</xdr:colOff>
          <xdr:row>49</xdr:row>
          <xdr:rowOff>400050</xdr:rowOff>
        </xdr:to>
        <xdr:sp macro="" textlink="">
          <xdr:nvSpPr>
            <xdr:cNvPr id="5263" name="Check Box 143" hidden="1">
              <a:extLst>
                <a:ext uri="{63B3BB69-23CF-44E3-9099-C40C66FF867C}">
                  <a14:compatExt spid="_x0000_s5263"/>
                </a:ext>
                <a:ext uri="{FF2B5EF4-FFF2-40B4-BE49-F238E27FC236}">
                  <a16:creationId xmlns:a16="http://schemas.microsoft.com/office/drawing/2014/main" id="{00000000-0008-0000-0300-00008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37</xdr:row>
          <xdr:rowOff>190500</xdr:rowOff>
        </xdr:from>
        <xdr:to>
          <xdr:col>8</xdr:col>
          <xdr:colOff>209550</xdr:colOff>
          <xdr:row>37</xdr:row>
          <xdr:rowOff>514350</xdr:rowOff>
        </xdr:to>
        <xdr:sp macro="" textlink="">
          <xdr:nvSpPr>
            <xdr:cNvPr id="5266" name="Check Box 146" hidden="1">
              <a:extLst>
                <a:ext uri="{63B3BB69-23CF-44E3-9099-C40C66FF867C}">
                  <a14:compatExt spid="_x0000_s5266"/>
                </a:ext>
                <a:ext uri="{FF2B5EF4-FFF2-40B4-BE49-F238E27FC236}">
                  <a16:creationId xmlns:a16="http://schemas.microsoft.com/office/drawing/2014/main" id="{00000000-0008-0000-0300-00009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32</xdr:row>
          <xdr:rowOff>142875</xdr:rowOff>
        </xdr:from>
        <xdr:to>
          <xdr:col>8</xdr:col>
          <xdr:colOff>209550</xdr:colOff>
          <xdr:row>32</xdr:row>
          <xdr:rowOff>457200</xdr:rowOff>
        </xdr:to>
        <xdr:sp macro="" textlink="">
          <xdr:nvSpPr>
            <xdr:cNvPr id="5271" name="Check Box 151" hidden="1">
              <a:extLst>
                <a:ext uri="{63B3BB69-23CF-44E3-9099-C40C66FF867C}">
                  <a14:compatExt spid="_x0000_s5271"/>
                </a:ext>
                <a:ext uri="{FF2B5EF4-FFF2-40B4-BE49-F238E27FC236}">
                  <a16:creationId xmlns:a16="http://schemas.microsoft.com/office/drawing/2014/main" id="{00000000-0008-0000-0300-00009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56</xdr:row>
          <xdr:rowOff>866775</xdr:rowOff>
        </xdr:from>
        <xdr:to>
          <xdr:col>8</xdr:col>
          <xdr:colOff>219075</xdr:colOff>
          <xdr:row>56</xdr:row>
          <xdr:rowOff>1181100</xdr:rowOff>
        </xdr:to>
        <xdr:sp macro="" textlink="">
          <xdr:nvSpPr>
            <xdr:cNvPr id="5286" name="Check Box 166" hidden="1">
              <a:extLst>
                <a:ext uri="{63B3BB69-23CF-44E3-9099-C40C66FF867C}">
                  <a14:compatExt spid="_x0000_s5286"/>
                </a:ext>
                <a:ext uri="{FF2B5EF4-FFF2-40B4-BE49-F238E27FC236}">
                  <a16:creationId xmlns:a16="http://schemas.microsoft.com/office/drawing/2014/main" id="{00000000-0008-0000-0300-0000A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24</xdr:row>
          <xdr:rowOff>209550</xdr:rowOff>
        </xdr:from>
        <xdr:to>
          <xdr:col>8</xdr:col>
          <xdr:colOff>209550</xdr:colOff>
          <xdr:row>24</xdr:row>
          <xdr:rowOff>466725</xdr:rowOff>
        </xdr:to>
        <xdr:sp macro="" textlink="">
          <xdr:nvSpPr>
            <xdr:cNvPr id="5294" name="Check Box 174" hidden="1">
              <a:extLst>
                <a:ext uri="{63B3BB69-23CF-44E3-9099-C40C66FF867C}">
                  <a14:compatExt spid="_x0000_s5294"/>
                </a:ext>
                <a:ext uri="{FF2B5EF4-FFF2-40B4-BE49-F238E27FC236}">
                  <a16:creationId xmlns:a16="http://schemas.microsoft.com/office/drawing/2014/main" id="{00000000-0008-0000-0300-0000A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25</xdr:row>
          <xdr:rowOff>209550</xdr:rowOff>
        </xdr:from>
        <xdr:to>
          <xdr:col>8</xdr:col>
          <xdr:colOff>209550</xdr:colOff>
          <xdr:row>25</xdr:row>
          <xdr:rowOff>466725</xdr:rowOff>
        </xdr:to>
        <xdr:sp macro="" textlink="">
          <xdr:nvSpPr>
            <xdr:cNvPr id="5295" name="Check Box 175" hidden="1">
              <a:extLst>
                <a:ext uri="{63B3BB69-23CF-44E3-9099-C40C66FF867C}">
                  <a14:compatExt spid="_x0000_s5295"/>
                </a:ext>
                <a:ext uri="{FF2B5EF4-FFF2-40B4-BE49-F238E27FC236}">
                  <a16:creationId xmlns:a16="http://schemas.microsoft.com/office/drawing/2014/main" id="{00000000-0008-0000-0300-0000A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63</xdr:row>
          <xdr:rowOff>104775</xdr:rowOff>
        </xdr:from>
        <xdr:to>
          <xdr:col>9</xdr:col>
          <xdr:colOff>0</xdr:colOff>
          <xdr:row>63</xdr:row>
          <xdr:rowOff>419100</xdr:rowOff>
        </xdr:to>
        <xdr:sp macro="" textlink="">
          <xdr:nvSpPr>
            <xdr:cNvPr id="5298" name="Check Box 178" hidden="1">
              <a:extLst>
                <a:ext uri="{63B3BB69-23CF-44E3-9099-C40C66FF867C}">
                  <a14:compatExt spid="_x0000_s5298"/>
                </a:ext>
                <a:ext uri="{FF2B5EF4-FFF2-40B4-BE49-F238E27FC236}">
                  <a16:creationId xmlns:a16="http://schemas.microsoft.com/office/drawing/2014/main" id="{00000000-0008-0000-0300-0000B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65</xdr:row>
          <xdr:rowOff>104775</xdr:rowOff>
        </xdr:from>
        <xdr:to>
          <xdr:col>9</xdr:col>
          <xdr:colOff>0</xdr:colOff>
          <xdr:row>65</xdr:row>
          <xdr:rowOff>419100</xdr:rowOff>
        </xdr:to>
        <xdr:sp macro="" textlink="">
          <xdr:nvSpPr>
            <xdr:cNvPr id="5299" name="Check Box 179" hidden="1">
              <a:extLst>
                <a:ext uri="{63B3BB69-23CF-44E3-9099-C40C66FF867C}">
                  <a14:compatExt spid="_x0000_s5299"/>
                </a:ext>
                <a:ext uri="{FF2B5EF4-FFF2-40B4-BE49-F238E27FC236}">
                  <a16:creationId xmlns:a16="http://schemas.microsoft.com/office/drawing/2014/main" id="{00000000-0008-0000-0300-0000B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66</xdr:row>
          <xdr:rowOff>104775</xdr:rowOff>
        </xdr:from>
        <xdr:to>
          <xdr:col>9</xdr:col>
          <xdr:colOff>0</xdr:colOff>
          <xdr:row>66</xdr:row>
          <xdr:rowOff>419100</xdr:rowOff>
        </xdr:to>
        <xdr:sp macro="" textlink="">
          <xdr:nvSpPr>
            <xdr:cNvPr id="5303" name="Check Box 183" hidden="1">
              <a:extLst>
                <a:ext uri="{63B3BB69-23CF-44E3-9099-C40C66FF867C}">
                  <a14:compatExt spid="_x0000_s5303"/>
                </a:ext>
                <a:ext uri="{FF2B5EF4-FFF2-40B4-BE49-F238E27FC236}">
                  <a16:creationId xmlns:a16="http://schemas.microsoft.com/office/drawing/2014/main" id="{00000000-0008-0000-0300-0000B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64</xdr:row>
          <xdr:rowOff>104775</xdr:rowOff>
        </xdr:from>
        <xdr:to>
          <xdr:col>9</xdr:col>
          <xdr:colOff>0</xdr:colOff>
          <xdr:row>64</xdr:row>
          <xdr:rowOff>419100</xdr:rowOff>
        </xdr:to>
        <xdr:sp macro="" textlink="">
          <xdr:nvSpPr>
            <xdr:cNvPr id="5305" name="Check Box 185" hidden="1">
              <a:extLst>
                <a:ext uri="{63B3BB69-23CF-44E3-9099-C40C66FF867C}">
                  <a14:compatExt spid="_x0000_s5305"/>
                </a:ext>
                <a:ext uri="{FF2B5EF4-FFF2-40B4-BE49-F238E27FC236}">
                  <a16:creationId xmlns:a16="http://schemas.microsoft.com/office/drawing/2014/main" id="{00000000-0008-0000-0300-0000B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2;&#1086;&#1085;&#1082;&#1091;&#1088;&#1089;&#1085;&#1099;&#1093;%20&#1079;&#1072;&#1082;&#1091;&#1087;&#1086;&#1082;/2%20&#1054;&#1055;&#1050;&#1050;&#1047;/20%20&#1055;&#1050;&#1054;/8%20&#1055;&#1050;&#1054;%20&#1087;&#1083;&#1086;&#1097;.&#1086;&#1073;%20(&#1055;&#1050;&#1054;-04-20)/&#1082;&#1088;&#1080;&#1090;&#1077;&#1088;&#1080;&#1080;%20&#1086;&#1094;&#1077;&#1085;&#1082;&#1080;%20&#1043;&#1041;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2;&#1086;&#1085;&#1082;&#1091;&#1088;&#1089;&#1085;&#1099;&#1093;%20&#1079;&#1072;&#1082;&#1091;&#1087;&#1086;&#1082;/2%20&#1054;&#1055;&#1050;&#1050;&#1047;/20%20&#1055;&#1050;&#1054;/&#1055;&#1050;&#1054;-05-21%20&#1047;&#1056;&#1040;/&#1086;&#1094;&#1077;&#1085;&#1086;&#1095;&#1085;&#1099;&#1081;%20&#1083;&#1080;&#1089;&#1090;%20&#1055;&#1050;&#1054;-05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ритерии"/>
      <sheetName val="(не публиковать)свод оценка"/>
      <sheetName val="Лист самооценки"/>
      <sheetName val="ТМЦ"/>
      <sheetName val="Работы Услуги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ритерии"/>
      <sheetName val="(не публиковать)свод оценка"/>
      <sheetName val="Лист самооценк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omments" Target="../comments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3:E20"/>
  <sheetViews>
    <sheetView workbookViewId="0">
      <selection activeCell="B2" sqref="B2"/>
    </sheetView>
  </sheetViews>
  <sheetFormatPr defaultRowHeight="14.25"/>
  <cols>
    <col min="1" max="1" width="20.75" customWidth="1"/>
    <col min="3" max="3" width="29.375" customWidth="1"/>
    <col min="4" max="4" width="4.5" style="1" customWidth="1"/>
    <col min="5" max="5" width="41.25" customWidth="1"/>
  </cols>
  <sheetData>
    <row r="3" spans="1:5">
      <c r="A3" t="s">
        <v>19</v>
      </c>
      <c r="B3" t="s">
        <v>185</v>
      </c>
      <c r="E3" s="1"/>
    </row>
    <row r="4" spans="1:5">
      <c r="B4" t="s">
        <v>325</v>
      </c>
      <c r="E4" s="1"/>
    </row>
    <row r="5" spans="1:5">
      <c r="B5" t="s">
        <v>72</v>
      </c>
    </row>
    <row r="7" spans="1:5">
      <c r="A7" t="s">
        <v>20</v>
      </c>
      <c r="B7" t="s">
        <v>8</v>
      </c>
      <c r="C7" t="s">
        <v>313</v>
      </c>
    </row>
    <row r="8" spans="1:5">
      <c r="B8" t="s">
        <v>9</v>
      </c>
      <c r="C8" t="s">
        <v>174</v>
      </c>
    </row>
    <row r="9" spans="1:5">
      <c r="C9" t="s">
        <v>175</v>
      </c>
    </row>
    <row r="10" spans="1:5">
      <c r="A10" t="s">
        <v>44</v>
      </c>
      <c r="B10" t="s">
        <v>45</v>
      </c>
    </row>
    <row r="11" spans="1:5">
      <c r="B11" t="s">
        <v>46</v>
      </c>
    </row>
    <row r="12" spans="1:5">
      <c r="B12" t="s">
        <v>47</v>
      </c>
    </row>
    <row r="14" spans="1:5">
      <c r="A14" t="s">
        <v>48</v>
      </c>
      <c r="B14" t="s">
        <v>49</v>
      </c>
    </row>
    <row r="15" spans="1:5">
      <c r="B15" t="s">
        <v>50</v>
      </c>
    </row>
    <row r="16" spans="1:5">
      <c r="B16" t="s">
        <v>124</v>
      </c>
    </row>
    <row r="18" spans="1:2">
      <c r="A18" t="s">
        <v>293</v>
      </c>
    </row>
    <row r="19" spans="1:2">
      <c r="A19" t="s">
        <v>295</v>
      </c>
    </row>
    <row r="20" spans="1:2">
      <c r="A20" t="s">
        <v>296</v>
      </c>
      <c r="B20" t="s">
        <v>297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pageSetUpPr fitToPage="1"/>
  </sheetPr>
  <dimension ref="A1:P349"/>
  <sheetViews>
    <sheetView view="pageBreakPreview" zoomScale="115" zoomScaleNormal="100" zoomScaleSheetLayoutView="115" workbookViewId="0">
      <pane ySplit="3" topLeftCell="A4" activePane="bottomLeft" state="frozen"/>
      <selection pane="bottomLeft" activeCell="N18" sqref="N18"/>
    </sheetView>
  </sheetViews>
  <sheetFormatPr defaultColWidth="8.75" defaultRowHeight="11.25"/>
  <cols>
    <col min="1" max="1" width="9.75" style="4" customWidth="1"/>
    <col min="2" max="2" width="4.25" style="3" customWidth="1"/>
    <col min="3" max="3" width="9.625" style="4" customWidth="1"/>
    <col min="4" max="4" width="5.375" style="5" customWidth="1"/>
    <col min="5" max="5" width="3.75" style="5" customWidth="1"/>
    <col min="6" max="6" width="10" style="4" customWidth="1"/>
    <col min="7" max="7" width="47.125" style="4" customWidth="1"/>
    <col min="8" max="8" width="25.375" style="4" customWidth="1"/>
    <col min="9" max="9" width="13.25" style="4" customWidth="1"/>
    <col min="10" max="10" width="12.25" style="4" customWidth="1"/>
    <col min="11" max="11" width="15" style="3" customWidth="1"/>
    <col min="12" max="12" width="15.375" style="3" customWidth="1"/>
    <col min="13" max="13" width="9.25" style="3" customWidth="1"/>
    <col min="14" max="14" width="38.375" style="4" customWidth="1"/>
    <col min="15" max="15" width="14.625" style="2" customWidth="1"/>
    <col min="16" max="16" width="26.5" style="2" customWidth="1"/>
    <col min="17" max="16384" width="8.75" style="2"/>
  </cols>
  <sheetData>
    <row r="1" spans="1:13" ht="19.149999999999999" hidden="1" customHeight="1">
      <c r="A1" s="187"/>
      <c r="B1" s="29" t="s">
        <v>216</v>
      </c>
      <c r="I1" s="21" t="s">
        <v>148</v>
      </c>
      <c r="K1" s="21" t="s">
        <v>148</v>
      </c>
      <c r="M1" s="21" t="s">
        <v>149</v>
      </c>
    </row>
    <row r="2" spans="1:13" ht="32.25" customHeight="1">
      <c r="A2" s="22" t="s">
        <v>174</v>
      </c>
      <c r="B2" s="254" t="s">
        <v>18</v>
      </c>
      <c r="C2" s="255"/>
      <c r="D2" s="255"/>
      <c r="E2" s="255"/>
      <c r="F2" s="255"/>
      <c r="G2" s="259" t="s">
        <v>336</v>
      </c>
      <c r="H2" s="260"/>
      <c r="I2" s="260"/>
      <c r="J2" s="261"/>
      <c r="K2" s="247" t="s">
        <v>342</v>
      </c>
      <c r="L2" s="182"/>
      <c r="M2" s="183"/>
    </row>
    <row r="3" spans="1:13" ht="48" customHeight="1" thickBot="1">
      <c r="A3" s="30" t="s">
        <v>173</v>
      </c>
      <c r="B3" s="30" t="s">
        <v>125</v>
      </c>
      <c r="C3" s="30" t="s">
        <v>43</v>
      </c>
      <c r="D3" s="118" t="s">
        <v>143</v>
      </c>
      <c r="E3" s="118" t="s">
        <v>142</v>
      </c>
      <c r="F3" s="30" t="s">
        <v>126</v>
      </c>
      <c r="G3" s="30" t="s">
        <v>226</v>
      </c>
      <c r="H3" s="30" t="s">
        <v>227</v>
      </c>
      <c r="I3" s="30" t="s">
        <v>166</v>
      </c>
      <c r="J3" s="30" t="s">
        <v>129</v>
      </c>
      <c r="K3" s="30" t="s">
        <v>128</v>
      </c>
      <c r="L3" s="30" t="s">
        <v>146</v>
      </c>
      <c r="M3" s="30" t="s">
        <v>147</v>
      </c>
    </row>
    <row r="4" spans="1:13" ht="35.25" customHeight="1">
      <c r="A4" s="188"/>
      <c r="B4" s="115"/>
      <c r="C4" s="123"/>
      <c r="D4" s="145"/>
      <c r="E4" s="145"/>
      <c r="F4" s="256" t="s">
        <v>234</v>
      </c>
      <c r="G4" s="257"/>
      <c r="H4" s="257"/>
      <c r="I4" s="146" t="s">
        <v>166</v>
      </c>
      <c r="J4" s="146" t="s">
        <v>194</v>
      </c>
      <c r="K4" s="147" t="s">
        <v>88</v>
      </c>
      <c r="L4" s="97"/>
      <c r="M4" s="120"/>
    </row>
    <row r="5" spans="1:13" ht="12" customHeight="1">
      <c r="A5" s="189">
        <f>A4</f>
        <v>0</v>
      </c>
      <c r="B5" s="26"/>
      <c r="C5" s="121"/>
      <c r="D5" s="121"/>
      <c r="E5" s="121"/>
      <c r="F5" s="253" t="s">
        <v>223</v>
      </c>
      <c r="G5" s="253"/>
      <c r="H5" s="258"/>
      <c r="I5" s="23"/>
      <c r="J5" s="23"/>
      <c r="K5" s="148" t="s">
        <v>90</v>
      </c>
      <c r="L5" s="25"/>
      <c r="M5" s="122"/>
    </row>
    <row r="6" spans="1:13" ht="12" customHeight="1">
      <c r="A6" s="189">
        <f>A5</f>
        <v>0</v>
      </c>
      <c r="B6" s="26"/>
      <c r="C6" s="121"/>
      <c r="D6" s="121"/>
      <c r="E6" s="121"/>
      <c r="F6" s="144"/>
      <c r="G6" s="253" t="s">
        <v>334</v>
      </c>
      <c r="H6" s="253"/>
      <c r="I6" s="23"/>
      <c r="J6" s="193" t="s">
        <v>335</v>
      </c>
      <c r="K6" s="24"/>
      <c r="L6" s="25"/>
      <c r="M6" s="122"/>
    </row>
    <row r="7" spans="1:13" ht="12" customHeight="1">
      <c r="A7" s="189"/>
      <c r="B7" s="26"/>
      <c r="C7" s="121"/>
      <c r="D7" s="121"/>
      <c r="E7" s="121"/>
      <c r="F7" s="124"/>
      <c r="G7" s="253"/>
      <c r="H7" s="253"/>
      <c r="I7" s="125"/>
      <c r="J7" s="24"/>
      <c r="K7" s="24"/>
      <c r="L7" s="25"/>
      <c r="M7" s="122"/>
    </row>
    <row r="8" spans="1:13" ht="4.9000000000000004" customHeight="1">
      <c r="A8" s="189" t="e">
        <f>#REF!</f>
        <v>#REF!</v>
      </c>
      <c r="B8" s="26"/>
      <c r="C8" s="121"/>
      <c r="D8" s="121"/>
      <c r="E8" s="121"/>
      <c r="F8" s="124"/>
      <c r="G8" s="124"/>
      <c r="H8" s="124"/>
      <c r="I8" s="125"/>
      <c r="J8" s="24"/>
      <c r="K8" s="24"/>
      <c r="L8" s="25"/>
      <c r="M8" s="122"/>
    </row>
    <row r="9" spans="1:13" ht="4.9000000000000004" customHeight="1">
      <c r="A9" s="189" t="e">
        <f t="shared" ref="A9:A15" si="0">A8</f>
        <v>#REF!</v>
      </c>
      <c r="B9" s="26"/>
      <c r="C9" s="121"/>
      <c r="D9" s="121"/>
      <c r="E9" s="121"/>
      <c r="F9" s="124"/>
      <c r="G9" s="124"/>
      <c r="H9" s="124"/>
      <c r="I9" s="125"/>
      <c r="J9" s="24"/>
      <c r="K9" s="24"/>
      <c r="L9" s="25"/>
      <c r="M9" s="122"/>
    </row>
    <row r="10" spans="1:13" ht="4.9000000000000004" customHeight="1">
      <c r="A10" s="189" t="e">
        <f t="shared" si="0"/>
        <v>#REF!</v>
      </c>
      <c r="B10" s="26"/>
      <c r="C10" s="121"/>
      <c r="D10" s="121"/>
      <c r="E10" s="121"/>
      <c r="F10" s="124"/>
      <c r="G10" s="124"/>
      <c r="H10" s="124"/>
      <c r="I10" s="125"/>
      <c r="J10" s="24"/>
      <c r="K10" s="24"/>
      <c r="L10" s="25"/>
      <c r="M10" s="122"/>
    </row>
    <row r="11" spans="1:13" ht="4.9000000000000004" customHeight="1">
      <c r="A11" s="189" t="e">
        <f t="shared" si="0"/>
        <v>#REF!</v>
      </c>
      <c r="B11" s="26"/>
      <c r="C11" s="121"/>
      <c r="D11" s="121"/>
      <c r="E11" s="121"/>
      <c r="F11" s="124"/>
      <c r="G11" s="124"/>
      <c r="H11" s="124"/>
      <c r="I11" s="125"/>
      <c r="J11" s="24"/>
      <c r="K11" s="24"/>
      <c r="L11" s="25"/>
      <c r="M11" s="122"/>
    </row>
    <row r="12" spans="1:13" ht="4.9000000000000004" customHeight="1">
      <c r="A12" s="189" t="e">
        <f t="shared" si="0"/>
        <v>#REF!</v>
      </c>
      <c r="B12" s="26"/>
      <c r="C12" s="121"/>
      <c r="D12" s="121"/>
      <c r="E12" s="121"/>
      <c r="F12" s="124"/>
      <c r="G12" s="124"/>
      <c r="H12" s="124"/>
      <c r="I12" s="125"/>
      <c r="J12" s="24"/>
      <c r="K12" s="24"/>
      <c r="L12" s="25"/>
      <c r="M12" s="122"/>
    </row>
    <row r="13" spans="1:13" ht="4.9000000000000004" customHeight="1">
      <c r="A13" s="189" t="e">
        <f t="shared" si="0"/>
        <v>#REF!</v>
      </c>
      <c r="B13" s="26"/>
      <c r="C13" s="121"/>
      <c r="D13" s="121"/>
      <c r="E13" s="121"/>
      <c r="F13" s="124"/>
      <c r="G13" s="124"/>
      <c r="H13" s="124"/>
      <c r="I13" s="125"/>
      <c r="J13" s="24"/>
      <c r="K13" s="24"/>
      <c r="L13" s="25"/>
      <c r="M13" s="122"/>
    </row>
    <row r="14" spans="1:13" ht="4.9000000000000004" customHeight="1">
      <c r="A14" s="189" t="e">
        <f t="shared" si="0"/>
        <v>#REF!</v>
      </c>
      <c r="B14" s="26"/>
      <c r="C14" s="121"/>
      <c r="D14" s="121"/>
      <c r="E14" s="121"/>
      <c r="F14" s="124"/>
      <c r="G14" s="124"/>
      <c r="H14" s="124"/>
      <c r="I14" s="125"/>
      <c r="J14" s="24"/>
      <c r="K14" s="24"/>
      <c r="L14" s="25"/>
      <c r="M14" s="122"/>
    </row>
    <row r="15" spans="1:13" ht="4.9000000000000004" customHeight="1">
      <c r="A15" s="189" t="e">
        <f t="shared" si="0"/>
        <v>#REF!</v>
      </c>
      <c r="B15" s="26"/>
      <c r="C15" s="121"/>
      <c r="D15" s="121"/>
      <c r="E15" s="121"/>
      <c r="F15" s="124"/>
      <c r="G15" s="124"/>
      <c r="H15" s="124"/>
      <c r="I15" s="125"/>
      <c r="J15" s="24"/>
      <c r="K15" s="24"/>
      <c r="L15" s="25"/>
      <c r="M15" s="122"/>
    </row>
    <row r="16" spans="1:13" ht="4.9000000000000004" customHeight="1" thickBot="1">
      <c r="A16" s="190"/>
      <c r="B16" s="116"/>
      <c r="C16" s="112"/>
      <c r="D16" s="117"/>
      <c r="E16" s="117"/>
      <c r="F16" s="126"/>
      <c r="G16" s="126"/>
      <c r="H16" s="126"/>
      <c r="I16" s="112"/>
      <c r="J16" s="112"/>
      <c r="K16" s="116"/>
      <c r="L16" s="116"/>
      <c r="M16" s="127"/>
    </row>
    <row r="17" spans="1:14" ht="12.6" customHeight="1">
      <c r="A17" s="191" t="s">
        <v>175</v>
      </c>
      <c r="B17" s="113"/>
      <c r="C17" s="169"/>
      <c r="D17" s="28">
        <v>1</v>
      </c>
      <c r="E17" s="114"/>
      <c r="F17" s="27">
        <f>IF(D17=D3,IF(ISBLANK(G17),"",CONCATENATE(D17,".",E17)),D17)</f>
        <v>1</v>
      </c>
      <c r="G17" s="28" t="s">
        <v>130</v>
      </c>
      <c r="H17" s="28"/>
      <c r="I17" s="28"/>
      <c r="J17" s="28"/>
      <c r="K17" s="114"/>
      <c r="L17" s="113"/>
      <c r="M17" s="113"/>
    </row>
    <row r="18" spans="1:14" ht="78.75">
      <c r="A18" s="13" t="s">
        <v>175</v>
      </c>
      <c r="B18" s="6" t="s">
        <v>8</v>
      </c>
      <c r="C18" s="13" t="s">
        <v>45</v>
      </c>
      <c r="D18" s="9">
        <f>D17</f>
        <v>1</v>
      </c>
      <c r="E18" s="142">
        <f>IF(D17=D16,IF(AND(B18=Данные!$B$7,NOT(ISBLANK(C18)),OR(A18=$A$2,A18=Данные!$C$9)),E17+1,E17),IF(AND(B18=Данные!$B$7,NOT(ISBLANK(C18)),OR(A18=$A$2,A18=Данные!$C$9)),1,0))</f>
        <v>1</v>
      </c>
      <c r="F18" s="118" t="str">
        <f>IF(D18=D17,IF(ISBLANK(G18),"",CONCATENATE(D18,".",E18)),D18)</f>
        <v>1.1</v>
      </c>
      <c r="G18" s="10" t="s">
        <v>314</v>
      </c>
      <c r="H18" s="10" t="s">
        <v>287</v>
      </c>
      <c r="I18" s="10"/>
      <c r="J18" s="10" t="s">
        <v>131</v>
      </c>
      <c r="K18" s="11"/>
      <c r="L18" s="6"/>
      <c r="M18" s="6"/>
    </row>
    <row r="19" spans="1:14" ht="13.9" customHeight="1">
      <c r="A19" s="192" t="str">
        <f>A18</f>
        <v>общее</v>
      </c>
      <c r="B19" s="95" t="str">
        <f>B18</f>
        <v>Да</v>
      </c>
      <c r="C19" s="12"/>
      <c r="D19" s="7">
        <f t="shared" ref="D19:D174" si="1">D18</f>
        <v>1</v>
      </c>
      <c r="E19" s="142">
        <f>IF(D18=D17,IF(AND(B19=Данные!$B$7,NOT(ISBLANK(C19)),OR(A19=$A$2,A19=Данные!$C$9)),E18+1,E18),IF(AND(B19=Данные!$B$7,NOT(ISBLANK(C19)),OR(A19=$A$2,A19=Данные!$C$9)),1,0))</f>
        <v>1</v>
      </c>
      <c r="F19" s="118" t="str">
        <f t="shared" ref="F19:F172" si="2">IF(D19=D18,IF(ISBLANK(G19),"",CONCATENATE(D19,".",E19)),D19)</f>
        <v/>
      </c>
      <c r="G19" s="13"/>
      <c r="H19" s="13"/>
      <c r="I19" s="13"/>
      <c r="J19" s="14" t="s">
        <v>8</v>
      </c>
      <c r="K19" s="14" t="s">
        <v>8</v>
      </c>
      <c r="L19" s="11" t="s">
        <v>49</v>
      </c>
      <c r="M19" s="6"/>
    </row>
    <row r="20" spans="1:14" ht="13.9" customHeight="1">
      <c r="A20" s="192" t="str">
        <f>A19</f>
        <v>общее</v>
      </c>
      <c r="B20" s="95" t="str">
        <f>B19</f>
        <v>Да</v>
      </c>
      <c r="C20" s="12"/>
      <c r="D20" s="7">
        <f t="shared" si="1"/>
        <v>1</v>
      </c>
      <c r="E20" s="142">
        <f>IF(D19=D18,IF(AND(B20=Данные!$B$7,NOT(ISBLANK(C20)),OR(A20=$A$2,A20=Данные!$C$9)),E19+1,E19),IF(AND(B20=Данные!$B$7,NOT(ISBLANK(C20)),OR(A20=$A$2,A20=Данные!$C$9)),1,0))</f>
        <v>1</v>
      </c>
      <c r="F20" s="118" t="str">
        <f t="shared" si="2"/>
        <v/>
      </c>
      <c r="G20" s="13"/>
      <c r="H20" s="13"/>
      <c r="I20" s="13"/>
      <c r="J20" s="14" t="s">
        <v>9</v>
      </c>
      <c r="K20" s="14" t="s">
        <v>9</v>
      </c>
      <c r="L20" s="11" t="s">
        <v>50</v>
      </c>
      <c r="M20" s="6"/>
    </row>
    <row r="21" spans="1:14" ht="90" hidden="1">
      <c r="A21" s="13" t="s">
        <v>313</v>
      </c>
      <c r="B21" s="6" t="s">
        <v>8</v>
      </c>
      <c r="C21" s="13" t="s">
        <v>45</v>
      </c>
      <c r="D21" s="9">
        <f>D20</f>
        <v>1</v>
      </c>
      <c r="E21" s="142">
        <f>IF(D20=D19,IF(AND(B21=Данные!$B$7,NOT(ISBLANK(C21)),OR(A21=$A$2,A21=Данные!$C$9)),E20+1,E20),IF(AND(B21=Данные!$B$7,NOT(ISBLANK(C21)),OR(A21=$A$2,A21=Данные!$C$9)),1,0))</f>
        <v>1</v>
      </c>
      <c r="F21" s="118" t="str">
        <f t="shared" si="2"/>
        <v>1.1</v>
      </c>
      <c r="G21" s="10" t="s">
        <v>233</v>
      </c>
      <c r="H21" s="10" t="s">
        <v>247</v>
      </c>
      <c r="I21" s="23"/>
      <c r="J21" s="10" t="s">
        <v>131</v>
      </c>
      <c r="K21" s="11"/>
      <c r="L21" s="6"/>
      <c r="M21" s="6"/>
    </row>
    <row r="22" spans="1:14" ht="22.5" hidden="1">
      <c r="A22" s="192" t="str">
        <f>A21</f>
        <v>Услуги/работы</v>
      </c>
      <c r="B22" s="95" t="str">
        <f>B21</f>
        <v>Да</v>
      </c>
      <c r="C22" s="12"/>
      <c r="D22" s="7">
        <f t="shared" si="1"/>
        <v>1</v>
      </c>
      <c r="E22" s="142">
        <f>IF(D21=D20,IF(AND(B22=Данные!$B$7,NOT(ISBLANK(C22)),OR(A22=$A$2,A22=Данные!$C$9)),E21+1,E21),IF(AND(B22=Данные!$B$7,NOT(ISBLANK(C22)),OR(A22=$A$2,A22=Данные!$C$9)),1,0))</f>
        <v>1</v>
      </c>
      <c r="F22" s="118" t="str">
        <f t="shared" si="2"/>
        <v/>
      </c>
      <c r="G22" s="13"/>
      <c r="H22" s="13"/>
      <c r="I22" s="13"/>
      <c r="J22" s="14" t="s">
        <v>10</v>
      </c>
      <c r="K22" s="14" t="s">
        <v>10</v>
      </c>
      <c r="L22" s="11" t="s">
        <v>49</v>
      </c>
      <c r="M22" s="6"/>
    </row>
    <row r="23" spans="1:14" ht="22.5" hidden="1">
      <c r="A23" s="192" t="str">
        <f>A22</f>
        <v>Услуги/работы</v>
      </c>
      <c r="B23" s="95" t="str">
        <f>B22</f>
        <v>Да</v>
      </c>
      <c r="C23" s="12"/>
      <c r="D23" s="7">
        <f>D22</f>
        <v>1</v>
      </c>
      <c r="E23" s="142">
        <f>IF(D22=D21,IF(AND(B23=Данные!$B$7,NOT(ISBLANK(C23)),OR(A23=$A$2,A23=Данные!$C$9)),E22+1,E22),IF(AND(B23=Данные!$B$7,NOT(ISBLANK(C23)),OR(A23=$A$2,A23=Данные!$C$9)),1,0))</f>
        <v>1</v>
      </c>
      <c r="F23" s="118" t="str">
        <f t="shared" si="2"/>
        <v/>
      </c>
      <c r="G23" s="13"/>
      <c r="H23" s="13"/>
      <c r="I23" s="13"/>
      <c r="J23" s="14" t="s">
        <v>9</v>
      </c>
      <c r="K23" s="14" t="s">
        <v>9</v>
      </c>
      <c r="L23" s="11" t="s">
        <v>50</v>
      </c>
      <c r="M23" s="6"/>
    </row>
    <row r="24" spans="1:14">
      <c r="A24" s="13" t="s">
        <v>174</v>
      </c>
      <c r="B24" s="6" t="s">
        <v>8</v>
      </c>
      <c r="C24" s="13" t="s">
        <v>45</v>
      </c>
      <c r="D24" s="9">
        <f>D23</f>
        <v>1</v>
      </c>
      <c r="E24" s="142">
        <f>IF(D23=D22,IF(AND(B24=Данные!$B$7,NOT(ISBLANK(C24)),OR(A24=$A$2,A24=Данные!$C$9)),E23+1,E23),IF(AND(B24=Данные!$B$7,NOT(ISBLANK(C24)),OR(A24=$A$2,A24=Данные!$C$9)),1,0))</f>
        <v>2</v>
      </c>
      <c r="F24" s="118" t="str">
        <f>IF(D24=D23,IF(ISBLANK(G24),"",CONCATENATE(D24,".",E24)),D24)</f>
        <v>1.2</v>
      </c>
      <c r="G24" s="10" t="s">
        <v>183</v>
      </c>
      <c r="H24" s="10" t="s">
        <v>183</v>
      </c>
      <c r="I24" s="23"/>
      <c r="J24" s="10" t="s">
        <v>131</v>
      </c>
      <c r="K24" s="11"/>
      <c r="L24" s="6"/>
      <c r="M24" s="6"/>
    </row>
    <row r="25" spans="1:14" ht="22.5">
      <c r="A25" s="192" t="str">
        <f>A24</f>
        <v>ТМЦ</v>
      </c>
      <c r="B25" s="95" t="str">
        <f>B24</f>
        <v>Да</v>
      </c>
      <c r="C25" s="12"/>
      <c r="D25" s="7">
        <f t="shared" si="1"/>
        <v>1</v>
      </c>
      <c r="E25" s="142">
        <f>IF(D24=D23,IF(AND(B25=Данные!$B$7,NOT(ISBLANK(C25)),OR(A25=$A$2,A25=Данные!$C$9)),E24+1,E24),IF(AND(B25=Данные!$B$7,NOT(ISBLANK(C25)),OR(A25=$A$2,A25=Данные!$C$9)),1,0))</f>
        <v>2</v>
      </c>
      <c r="F25" s="118" t="str">
        <f>Данные!B3</f>
        <v xml:space="preserve">Изготовитель </v>
      </c>
      <c r="G25" s="18" t="s">
        <v>71</v>
      </c>
      <c r="H25" s="18" t="s">
        <v>184</v>
      </c>
      <c r="I25" s="13"/>
      <c r="J25" s="14" t="s">
        <v>10</v>
      </c>
      <c r="K25" s="14" t="s">
        <v>10</v>
      </c>
      <c r="L25" s="11" t="s">
        <v>49</v>
      </c>
      <c r="M25" s="6"/>
    </row>
    <row r="26" spans="1:14" ht="56.25">
      <c r="A26" s="192" t="str">
        <f>A25</f>
        <v>ТМЦ</v>
      </c>
      <c r="B26" s="95" t="str">
        <f>B25</f>
        <v>Да</v>
      </c>
      <c r="C26" s="12"/>
      <c r="D26" s="7">
        <f t="shared" si="1"/>
        <v>1</v>
      </c>
      <c r="E26" s="142">
        <f>IF(D25=D24,IF(AND(B26=Данные!$B$7,NOT(ISBLANK(C26)),OR(A26=$A$2,A26=Данные!$C$9)),E25+1,E25),IF(AND(B26=Данные!$B$7,NOT(ISBLANK(C26)),OR(A26=$A$2,A26=Данные!$C$9)),1,0))</f>
        <v>2</v>
      </c>
      <c r="F26" s="118" t="str">
        <f>Данные!B4</f>
        <v>Официальный представитель изготовителя/Дилер</v>
      </c>
      <c r="G26" s="18" t="s">
        <v>221</v>
      </c>
      <c r="H26" s="18" t="s">
        <v>222</v>
      </c>
      <c r="I26" s="13"/>
      <c r="J26" s="14" t="s">
        <v>9</v>
      </c>
      <c r="K26" s="14" t="s">
        <v>9</v>
      </c>
      <c r="L26" s="11" t="s">
        <v>50</v>
      </c>
      <c r="M26" s="6"/>
    </row>
    <row r="27" spans="1:14" ht="33.75">
      <c r="A27" s="13" t="s">
        <v>174</v>
      </c>
      <c r="B27" s="6" t="s">
        <v>8</v>
      </c>
      <c r="C27" s="13" t="s">
        <v>45</v>
      </c>
      <c r="D27" s="7">
        <f t="shared" si="1"/>
        <v>1</v>
      </c>
      <c r="E27" s="142">
        <f>IF(D26=D25,IF(AND(B27=Данные!$B$7,NOT(ISBLANK(C27)),OR(A27=$A$2,A27=Данные!$C$9)),E26+1,E26),IF(AND(B27=Данные!$B$7,NOT(ISBLANK(C27)),OR(A27=$A$2,A27=Данные!$C$9)),1,0))</f>
        <v>3</v>
      </c>
      <c r="F27" s="118" t="str">
        <f>IF(D27=D26,IF(ISBLANK(G27),"",CONCATENATE(D27,".",E27)),D27)</f>
        <v>1.3</v>
      </c>
      <c r="G27" s="10" t="s">
        <v>337</v>
      </c>
      <c r="H27" s="10" t="s">
        <v>213</v>
      </c>
      <c r="I27" s="23"/>
      <c r="J27" s="10" t="s">
        <v>131</v>
      </c>
      <c r="K27" s="11"/>
      <c r="L27" s="6"/>
      <c r="M27" s="6"/>
    </row>
    <row r="28" spans="1:14">
      <c r="A28" s="192" t="str">
        <f>A27</f>
        <v>ТМЦ</v>
      </c>
      <c r="B28" s="95" t="str">
        <f>B27</f>
        <v>Да</v>
      </c>
      <c r="C28" s="12"/>
      <c r="D28" s="7">
        <f t="shared" si="1"/>
        <v>1</v>
      </c>
      <c r="E28" s="142">
        <f>IF(D27=D26,IF(AND(B28=Данные!$B$7,NOT(ISBLANK(C28)),OR(A28=$A$2,A28=Данные!$C$9)),E27+1,E27),IF(AND(B28=Данные!$B$7,NOT(ISBLANK(C28)),OR(A28=$A$2,A28=Данные!$C$9)),1,0))</f>
        <v>3</v>
      </c>
      <c r="F28" s="118" t="str">
        <f t="shared" ref="F28:F44" si="3">IF(D28=D27,IF(ISBLANK(G28),"",CONCATENATE(D28,".",E28)),D28)</f>
        <v/>
      </c>
      <c r="G28" s="13"/>
      <c r="H28" s="13"/>
      <c r="I28" s="13"/>
      <c r="J28" s="14" t="s">
        <v>8</v>
      </c>
      <c r="K28" s="14" t="s">
        <v>8</v>
      </c>
      <c r="L28" s="11" t="s">
        <v>49</v>
      </c>
      <c r="M28" s="6"/>
    </row>
    <row r="29" spans="1:14">
      <c r="A29" s="192" t="str">
        <f>A28</f>
        <v>ТМЦ</v>
      </c>
      <c r="B29" s="95" t="str">
        <f>B28</f>
        <v>Да</v>
      </c>
      <c r="C29" s="12"/>
      <c r="D29" s="7">
        <f t="shared" si="1"/>
        <v>1</v>
      </c>
      <c r="E29" s="142">
        <f>IF(D28=D27,IF(AND(B29=Данные!$B$7,NOT(ISBLANK(C29)),OR(A29=$A$2,A29=Данные!$C$9)),E28+1,E28),IF(AND(B29=Данные!$B$7,NOT(ISBLANK(C29)),OR(A29=$A$2,A29=Данные!$C$9)),1,0))</f>
        <v>3</v>
      </c>
      <c r="F29" s="118" t="str">
        <f t="shared" si="3"/>
        <v/>
      </c>
      <c r="G29" s="13"/>
      <c r="H29" s="13"/>
      <c r="I29" s="13"/>
      <c r="J29" s="14" t="s">
        <v>9</v>
      </c>
      <c r="K29" s="14" t="s">
        <v>9</v>
      </c>
      <c r="L29" s="11" t="s">
        <v>50</v>
      </c>
      <c r="M29" s="6"/>
    </row>
    <row r="30" spans="1:14" ht="56.25" hidden="1">
      <c r="A30" s="13" t="s">
        <v>174</v>
      </c>
      <c r="B30" s="6" t="s">
        <v>9</v>
      </c>
      <c r="C30" s="13" t="s">
        <v>45</v>
      </c>
      <c r="D30" s="7">
        <f>D20</f>
        <v>1</v>
      </c>
      <c r="E30" s="142">
        <v>4</v>
      </c>
      <c r="F30" s="118" t="str">
        <f>IF(D30=D17,IF(ISBLANK(G30),"",CONCATENATE(D30,".",E30)),D30)</f>
        <v>1.4</v>
      </c>
      <c r="G30" s="10" t="s">
        <v>315</v>
      </c>
      <c r="H30" s="10" t="s">
        <v>213</v>
      </c>
      <c r="I30" s="23"/>
      <c r="J30" s="10" t="s">
        <v>131</v>
      </c>
      <c r="K30" s="11"/>
      <c r="L30" s="6"/>
      <c r="M30" s="6"/>
      <c r="N30" s="251" t="s">
        <v>339</v>
      </c>
    </row>
    <row r="31" spans="1:14" hidden="1">
      <c r="A31" s="192" t="str">
        <f>A30</f>
        <v>ТМЦ</v>
      </c>
      <c r="B31" s="95" t="str">
        <f>B30</f>
        <v>Нет</v>
      </c>
      <c r="C31" s="12"/>
      <c r="D31" s="7">
        <f t="shared" si="1"/>
        <v>1</v>
      </c>
      <c r="E31" s="142">
        <f>IF(D30=D20,IF(AND(B31=Данные!$B$7,NOT(ISBLANK(C31)),OR(A31=$A$2,A31=Данные!$C$9)),E30+1,E30),IF(AND(B31=Данные!$B$7,NOT(ISBLANK(C31)),OR(A31=$A$2,A31=Данные!$C$9)),1,0))</f>
        <v>4</v>
      </c>
      <c r="F31" s="118" t="str">
        <f t="shared" ref="F31:F32" si="4">IF(D31=D30,IF(ISBLANK(G31),"",CONCATENATE(D31,".",E31)),D31)</f>
        <v/>
      </c>
      <c r="G31" s="13"/>
      <c r="H31" s="13"/>
      <c r="I31" s="13"/>
      <c r="J31" s="14" t="s">
        <v>8</v>
      </c>
      <c r="K31" s="14" t="s">
        <v>8</v>
      </c>
      <c r="L31" s="11" t="s">
        <v>49</v>
      </c>
      <c r="M31" s="6"/>
    </row>
    <row r="32" spans="1:14" hidden="1">
      <c r="A32" s="192" t="str">
        <f>A31</f>
        <v>ТМЦ</v>
      </c>
      <c r="B32" s="95" t="str">
        <f>B31</f>
        <v>Нет</v>
      </c>
      <c r="C32" s="12"/>
      <c r="D32" s="7">
        <f t="shared" si="1"/>
        <v>1</v>
      </c>
      <c r="E32" s="142">
        <f>IF(D31=D30,IF(AND(B32=Данные!$B$7,NOT(ISBLANK(C32)),OR(A32=$A$2,A32=Данные!$C$9)),E31+1,E31),IF(AND(B32=Данные!$B$7,NOT(ISBLANK(C32)),OR(A32=$A$2,A32=Данные!$C$9)),1,0))</f>
        <v>4</v>
      </c>
      <c r="F32" s="118" t="str">
        <f t="shared" si="4"/>
        <v/>
      </c>
      <c r="G32" s="13"/>
      <c r="H32" s="13"/>
      <c r="I32" s="13"/>
      <c r="J32" s="14" t="s">
        <v>9</v>
      </c>
      <c r="K32" s="14" t="s">
        <v>9</v>
      </c>
      <c r="L32" s="11" t="s">
        <v>50</v>
      </c>
      <c r="M32" s="6"/>
    </row>
    <row r="33" spans="1:14" ht="33.75">
      <c r="A33" s="13" t="s">
        <v>174</v>
      </c>
      <c r="B33" s="6" t="s">
        <v>8</v>
      </c>
      <c r="C33" s="13" t="s">
        <v>45</v>
      </c>
      <c r="D33" s="7">
        <f>D23</f>
        <v>1</v>
      </c>
      <c r="E33" s="142">
        <v>4</v>
      </c>
      <c r="F33" s="118" t="str">
        <f>IF(D33=D20,IF(ISBLANK(G33),"",CONCATENATE(D33,".",E33)),D33)</f>
        <v>1.4</v>
      </c>
      <c r="G33" s="10" t="s">
        <v>338</v>
      </c>
      <c r="H33" s="10" t="s">
        <v>213</v>
      </c>
      <c r="I33" s="23"/>
      <c r="J33" s="10" t="s">
        <v>131</v>
      </c>
      <c r="K33" s="11"/>
      <c r="L33" s="6"/>
      <c r="M33" s="6"/>
    </row>
    <row r="34" spans="1:14">
      <c r="A34" s="192" t="str">
        <f>A33</f>
        <v>ТМЦ</v>
      </c>
      <c r="B34" s="95" t="str">
        <f>B33</f>
        <v>Да</v>
      </c>
      <c r="C34" s="12"/>
      <c r="D34" s="7">
        <f t="shared" si="1"/>
        <v>1</v>
      </c>
      <c r="E34" s="142">
        <f>IF(D33=D23,IF(AND(B34=Данные!$B$7,NOT(ISBLANK(C34)),OR(A34=$A$2,A34=Данные!$C$9)),E33+1,E33),IF(AND(B34=Данные!$B$7,NOT(ISBLANK(C34)),OR(A34=$A$2,A34=Данные!$C$9)),1,0))</f>
        <v>4</v>
      </c>
      <c r="F34" s="118" t="str">
        <f t="shared" ref="F34:F35" si="5">IF(D34=D33,IF(ISBLANK(G34),"",CONCATENATE(D34,".",E34)),D34)</f>
        <v/>
      </c>
      <c r="G34" s="13"/>
      <c r="H34" s="13"/>
      <c r="I34" s="13"/>
      <c r="J34" s="14" t="s">
        <v>8</v>
      </c>
      <c r="K34" s="14" t="s">
        <v>8</v>
      </c>
      <c r="L34" s="11" t="s">
        <v>49</v>
      </c>
      <c r="M34" s="6"/>
    </row>
    <row r="35" spans="1:14">
      <c r="A35" s="192" t="str">
        <f>A34</f>
        <v>ТМЦ</v>
      </c>
      <c r="B35" s="95" t="str">
        <f>B34</f>
        <v>Да</v>
      </c>
      <c r="C35" s="12"/>
      <c r="D35" s="7">
        <f t="shared" si="1"/>
        <v>1</v>
      </c>
      <c r="E35" s="142">
        <f>IF(D34=D33,IF(AND(B35=Данные!$B$7,NOT(ISBLANK(C35)),OR(A35=$A$2,A35=Данные!$C$9)),E34+1,E34),IF(AND(B35=Данные!$B$7,NOT(ISBLANK(C35)),OR(A35=$A$2,A35=Данные!$C$9)),1,0))</f>
        <v>4</v>
      </c>
      <c r="F35" s="118" t="str">
        <f t="shared" si="5"/>
        <v/>
      </c>
      <c r="G35" s="13"/>
      <c r="H35" s="13"/>
      <c r="I35" s="13"/>
      <c r="J35" s="14" t="s">
        <v>9</v>
      </c>
      <c r="K35" s="14" t="s">
        <v>9</v>
      </c>
      <c r="L35" s="11" t="s">
        <v>50</v>
      </c>
      <c r="M35" s="6"/>
    </row>
    <row r="36" spans="1:14" ht="56.25">
      <c r="A36" s="13" t="s">
        <v>174</v>
      </c>
      <c r="B36" s="6" t="s">
        <v>8</v>
      </c>
      <c r="C36" s="13" t="s">
        <v>45</v>
      </c>
      <c r="D36" s="7">
        <f>D26</f>
        <v>1</v>
      </c>
      <c r="E36" s="142">
        <v>5</v>
      </c>
      <c r="F36" s="118" t="str">
        <f>IF(D36=D23,IF(ISBLANK(G36),"",CONCATENATE(D36,".",E36)),D36)</f>
        <v>1.5</v>
      </c>
      <c r="G36" s="10" t="s">
        <v>340</v>
      </c>
      <c r="H36" s="10" t="s">
        <v>316</v>
      </c>
      <c r="I36" s="23"/>
      <c r="J36" s="10" t="s">
        <v>131</v>
      </c>
      <c r="K36" s="11"/>
      <c r="L36" s="6"/>
      <c r="M36" s="6"/>
    </row>
    <row r="37" spans="1:14">
      <c r="A37" s="192" t="str">
        <f>A36</f>
        <v>ТМЦ</v>
      </c>
      <c r="B37" s="95" t="str">
        <f>B36</f>
        <v>Да</v>
      </c>
      <c r="C37" s="12"/>
      <c r="D37" s="7">
        <f t="shared" si="1"/>
        <v>1</v>
      </c>
      <c r="E37" s="142">
        <f>IF(D36=D26,IF(AND(B37=Данные!$B$7,NOT(ISBLANK(C37)),OR(A37=$A$2,A37=Данные!$C$9)),E36+1,E36),IF(AND(B37=Данные!$B$7,NOT(ISBLANK(C37)),OR(A37=$A$2,A37=Данные!$C$9)),1,0))</f>
        <v>5</v>
      </c>
      <c r="F37" s="118" t="str">
        <f t="shared" ref="F37:F38" si="6">IF(D37=D36,IF(ISBLANK(G37),"",CONCATENATE(D37,".",E37)),D37)</f>
        <v/>
      </c>
      <c r="G37" s="13"/>
      <c r="H37" s="13"/>
      <c r="I37" s="13"/>
      <c r="J37" s="14" t="s">
        <v>8</v>
      </c>
      <c r="K37" s="14" t="s">
        <v>8</v>
      </c>
      <c r="L37" s="11" t="s">
        <v>49</v>
      </c>
      <c r="M37" s="6"/>
    </row>
    <row r="38" spans="1:14">
      <c r="A38" s="192" t="str">
        <f>A37</f>
        <v>ТМЦ</v>
      </c>
      <c r="B38" s="95" t="str">
        <f>B37</f>
        <v>Да</v>
      </c>
      <c r="C38" s="12"/>
      <c r="D38" s="7">
        <f t="shared" si="1"/>
        <v>1</v>
      </c>
      <c r="E38" s="142">
        <f>IF(D37=D36,IF(AND(B38=Данные!$B$7,NOT(ISBLANK(C38)),OR(A38=$A$2,A38=Данные!$C$9)),E37+1,E37),IF(AND(B38=Данные!$B$7,NOT(ISBLANK(C38)),OR(A38=$A$2,A38=Данные!$C$9)),1,0))</f>
        <v>5</v>
      </c>
      <c r="F38" s="118" t="str">
        <f t="shared" si="6"/>
        <v/>
      </c>
      <c r="G38" s="13"/>
      <c r="H38" s="13"/>
      <c r="I38" s="13"/>
      <c r="J38" s="14" t="s">
        <v>9</v>
      </c>
      <c r="K38" s="14" t="s">
        <v>9</v>
      </c>
      <c r="L38" s="11" t="s">
        <v>50</v>
      </c>
      <c r="M38" s="6"/>
    </row>
    <row r="39" spans="1:14" ht="33.75" hidden="1">
      <c r="A39" s="13" t="s">
        <v>174</v>
      </c>
      <c r="B39" s="6" t="s">
        <v>9</v>
      </c>
      <c r="C39" s="13" t="s">
        <v>45</v>
      </c>
      <c r="D39" s="7">
        <f>D29</f>
        <v>1</v>
      </c>
      <c r="E39" s="142">
        <v>7</v>
      </c>
      <c r="F39" s="118" t="str">
        <f>IF(D39=D26,IF(ISBLANK(G39),"",CONCATENATE(D39,".",E39)),D39)</f>
        <v>1.7</v>
      </c>
      <c r="G39" s="10" t="s">
        <v>321</v>
      </c>
      <c r="H39" s="10" t="s">
        <v>316</v>
      </c>
      <c r="I39" s="23"/>
      <c r="J39" s="10" t="s">
        <v>131</v>
      </c>
      <c r="K39" s="11"/>
      <c r="L39" s="6"/>
      <c r="M39" s="6"/>
    </row>
    <row r="40" spans="1:14" hidden="1">
      <c r="A40" s="192" t="str">
        <f>A39</f>
        <v>ТМЦ</v>
      </c>
      <c r="B40" s="95" t="str">
        <f>B39</f>
        <v>Нет</v>
      </c>
      <c r="C40" s="12"/>
      <c r="D40" s="7">
        <f t="shared" si="1"/>
        <v>1</v>
      </c>
      <c r="E40" s="142">
        <f>IF(D39=D29,IF(AND(B40=Данные!$B$7,NOT(ISBLANK(C40)),OR(A40=$A$2,A40=Данные!$C$9)),E39+1,E39),IF(AND(B40=Данные!$B$7,NOT(ISBLANK(C40)),OR(A40=$A$2,A40=Данные!$C$9)),1,0))</f>
        <v>7</v>
      </c>
      <c r="F40" s="118" t="str">
        <f t="shared" ref="F40:F41" si="7">IF(D40=D39,IF(ISBLANK(G40),"",CONCATENATE(D40,".",E40)),D40)</f>
        <v/>
      </c>
      <c r="G40" s="13"/>
      <c r="H40" s="13"/>
      <c r="I40" s="13"/>
      <c r="J40" s="14" t="s">
        <v>8</v>
      </c>
      <c r="K40" s="14" t="s">
        <v>8</v>
      </c>
      <c r="L40" s="11" t="s">
        <v>49</v>
      </c>
      <c r="M40" s="6"/>
    </row>
    <row r="41" spans="1:14" hidden="1">
      <c r="A41" s="192" t="str">
        <f>A40</f>
        <v>ТМЦ</v>
      </c>
      <c r="B41" s="95" t="str">
        <f>B40</f>
        <v>Нет</v>
      </c>
      <c r="C41" s="12"/>
      <c r="D41" s="7">
        <f t="shared" si="1"/>
        <v>1</v>
      </c>
      <c r="E41" s="142">
        <f>IF(D40=D39,IF(AND(B41=Данные!$B$7,NOT(ISBLANK(C41)),OR(A41=$A$2,A41=Данные!$C$9)),E40+1,E40),IF(AND(B41=Данные!$B$7,NOT(ISBLANK(C41)),OR(A41=$A$2,A41=Данные!$C$9)),1,0))</f>
        <v>7</v>
      </c>
      <c r="F41" s="118" t="str">
        <f t="shared" si="7"/>
        <v/>
      </c>
      <c r="G41" s="13"/>
      <c r="H41" s="13"/>
      <c r="I41" s="13"/>
      <c r="J41" s="14" t="s">
        <v>9</v>
      </c>
      <c r="K41" s="14" t="s">
        <v>9</v>
      </c>
      <c r="L41" s="11" t="s">
        <v>50</v>
      </c>
      <c r="M41" s="6"/>
    </row>
    <row r="42" spans="1:14" ht="33.75" hidden="1">
      <c r="A42" s="13" t="s">
        <v>174</v>
      </c>
      <c r="B42" s="6" t="s">
        <v>9</v>
      </c>
      <c r="C42" s="13" t="s">
        <v>45</v>
      </c>
      <c r="D42" s="7">
        <f t="shared" si="1"/>
        <v>1</v>
      </c>
      <c r="E42" s="142">
        <v>7</v>
      </c>
      <c r="F42" s="118" t="str">
        <f>IF(D42=D29,IF(ISBLANK(G42),"",CONCATENATE(D42,".",E42)),D42)</f>
        <v>1.7</v>
      </c>
      <c r="G42" s="10" t="s">
        <v>323</v>
      </c>
      <c r="H42" s="10" t="s">
        <v>316</v>
      </c>
      <c r="I42" s="23"/>
      <c r="J42" s="10" t="s">
        <v>131</v>
      </c>
      <c r="K42" s="11"/>
      <c r="L42" s="6"/>
      <c r="M42" s="6"/>
    </row>
    <row r="43" spans="1:14" hidden="1">
      <c r="A43" s="192" t="str">
        <f>A42</f>
        <v>ТМЦ</v>
      </c>
      <c r="B43" s="95" t="str">
        <f>B42</f>
        <v>Нет</v>
      </c>
      <c r="C43" s="12"/>
      <c r="D43" s="7">
        <f t="shared" si="1"/>
        <v>1</v>
      </c>
      <c r="E43" s="142">
        <f>IF(D42=D41,IF(AND(B43=Данные!$B$7,NOT(ISBLANK(C43)),OR(A43=$A$2,A43=Данные!$C$9)),E42+1,E42),IF(AND(B43=Данные!$B$7,NOT(ISBLANK(C43)),OR(A43=$A$2,A43=Данные!$C$9)),1,0))</f>
        <v>7</v>
      </c>
      <c r="F43" s="118" t="str">
        <f t="shared" si="3"/>
        <v/>
      </c>
      <c r="G43" s="13"/>
      <c r="H43" s="13"/>
      <c r="I43" s="13"/>
      <c r="J43" s="14" t="s">
        <v>8</v>
      </c>
      <c r="K43" s="14" t="s">
        <v>8</v>
      </c>
      <c r="L43" s="11" t="s">
        <v>49</v>
      </c>
      <c r="M43" s="6"/>
    </row>
    <row r="44" spans="1:14" hidden="1">
      <c r="A44" s="192" t="str">
        <f>A43</f>
        <v>ТМЦ</v>
      </c>
      <c r="B44" s="95" t="str">
        <f>B43</f>
        <v>Нет</v>
      </c>
      <c r="C44" s="12"/>
      <c r="D44" s="7">
        <f t="shared" si="1"/>
        <v>1</v>
      </c>
      <c r="E44" s="142">
        <f>IF(D43=D42,IF(AND(B44=Данные!$B$7,NOT(ISBLANK(C44)),OR(A44=$A$2,A44=Данные!$C$9)),E43+1,E43),IF(AND(B44=Данные!$B$7,NOT(ISBLANK(C44)),OR(A44=$A$2,A44=Данные!$C$9)),1,0))</f>
        <v>7</v>
      </c>
      <c r="F44" s="118" t="str">
        <f t="shared" si="3"/>
        <v/>
      </c>
      <c r="G44" s="13"/>
      <c r="H44" s="13"/>
      <c r="I44" s="13"/>
      <c r="J44" s="14" t="s">
        <v>9</v>
      </c>
      <c r="K44" s="14" t="s">
        <v>9</v>
      </c>
      <c r="L44" s="11" t="s">
        <v>50</v>
      </c>
      <c r="M44" s="6"/>
    </row>
    <row r="45" spans="1:14" ht="22.5">
      <c r="A45" s="191" t="s">
        <v>175</v>
      </c>
      <c r="B45" s="95"/>
      <c r="C45" s="118"/>
      <c r="D45" s="8">
        <f>D29+1</f>
        <v>2</v>
      </c>
      <c r="E45" s="142">
        <f>IF(D44=D43,IF(AND(B45=Данные!$B$7,NOT(ISBLANK(C45)),OR(A45=$A$2,A45=Данные!$C$9)),E44+1,E44),IF(AND(B45=Данные!$B$7,NOT(ISBLANK(C45)),OR(A45=$A$2,A45=Данные!$C$9)),1,0))</f>
        <v>7</v>
      </c>
      <c r="F45" s="118">
        <f>IF(D45=D29,IF(ISBLANK(G45),"",CONCATENATE(D45,".",E45)),D45)</f>
        <v>2</v>
      </c>
      <c r="G45" s="15" t="s">
        <v>188</v>
      </c>
      <c r="H45" s="8"/>
      <c r="I45" s="8"/>
      <c r="J45" s="8"/>
      <c r="K45" s="7"/>
      <c r="L45" s="6"/>
      <c r="M45" s="6"/>
    </row>
    <row r="46" spans="1:14" ht="94.5" customHeight="1" thickBot="1">
      <c r="A46" s="13" t="s">
        <v>175</v>
      </c>
      <c r="B46" s="6" t="s">
        <v>8</v>
      </c>
      <c r="C46" s="13" t="s">
        <v>45</v>
      </c>
      <c r="D46" s="9">
        <f>D45</f>
        <v>2</v>
      </c>
      <c r="E46" s="142">
        <f>IF(D45=D44,IF(AND(B46=Данные!$B$7,NOT(ISBLANK(C46)),OR(A46=$A$2,A46=Данные!$C$9)),E45+1,E45),IF(AND(B46=Данные!$B$7,NOT(ISBLANK(C46)),OR(A46=$A$2,A46=Данные!$C$9)),1,0))</f>
        <v>1</v>
      </c>
      <c r="F46" s="118" t="str">
        <f t="shared" ref="F46" si="8">IF(D46=D45,IF(ISBLANK(G46),"",CONCATENATE(D46,".",E46)),D46)</f>
        <v>2.1</v>
      </c>
      <c r="G46" s="111" t="s">
        <v>73</v>
      </c>
      <c r="H46" s="111" t="s">
        <v>302</v>
      </c>
      <c r="I46" s="111"/>
      <c r="J46" s="111" t="s">
        <v>131</v>
      </c>
      <c r="K46" s="98"/>
      <c r="L46" s="119"/>
      <c r="M46" s="6"/>
      <c r="N46" s="248" t="s">
        <v>309</v>
      </c>
    </row>
    <row r="47" spans="1:14" ht="13.9" customHeight="1">
      <c r="A47" s="192" t="str">
        <f>A46</f>
        <v>общее</v>
      </c>
      <c r="B47" s="95" t="str">
        <f>B46</f>
        <v>Да</v>
      </c>
      <c r="C47" s="170"/>
      <c r="D47" s="7">
        <f t="shared" si="1"/>
        <v>2</v>
      </c>
      <c r="E47" s="142">
        <f>IF(D46=D45,IF(AND(B47=Данные!$B$7,NOT(ISBLANK(C47)),OR(A47=$A$2,A47=Данные!$C$9)),E46+1,E46),IF(AND(B47=Данные!$B$7,NOT(ISBLANK(C47)),OR(A47=$A$2,A47=Данные!$C$9)),1,0))</f>
        <v>1</v>
      </c>
      <c r="F47" s="143" t="s">
        <v>185</v>
      </c>
      <c r="G47" s="103"/>
      <c r="H47" s="103"/>
      <c r="I47" s="103"/>
      <c r="J47" s="96" t="s">
        <v>186</v>
      </c>
      <c r="K47" s="96" t="s">
        <v>186</v>
      </c>
      <c r="L47" s="104" t="s">
        <v>50</v>
      </c>
      <c r="M47" s="128"/>
    </row>
    <row r="48" spans="1:14">
      <c r="A48" s="192" t="str">
        <f>A47</f>
        <v>общее</v>
      </c>
      <c r="B48" s="95" t="str">
        <f>B47</f>
        <v>Да</v>
      </c>
      <c r="C48" s="170"/>
      <c r="D48" s="7">
        <f t="shared" si="1"/>
        <v>2</v>
      </c>
      <c r="E48" s="142">
        <f>IF(D47=D46,IF(AND(B48=Данные!$B$7,NOT(ISBLANK(C48)),OR(A48=$A$2,A48=Данные!$C$9)),E47+1,E47),IF(AND(B48=Данные!$B$7,NOT(ISBLANK(C48)),OR(A48=$A$2,A48=Данные!$C$9)),1,0))</f>
        <v>1</v>
      </c>
      <c r="F48" s="105"/>
      <c r="G48" s="13"/>
      <c r="H48" s="13"/>
      <c r="I48" s="13"/>
      <c r="J48" s="14" t="s">
        <v>187</v>
      </c>
      <c r="K48" s="14" t="s">
        <v>187</v>
      </c>
      <c r="L48" s="106" t="s">
        <v>50</v>
      </c>
      <c r="M48" s="128"/>
    </row>
    <row r="49" spans="1:13" ht="21" customHeight="1" thickBot="1">
      <c r="A49" s="192" t="str">
        <f t="shared" ref="A49:B51" si="9">A48</f>
        <v>общее</v>
      </c>
      <c r="B49" s="95" t="str">
        <f t="shared" si="9"/>
        <v>Да</v>
      </c>
      <c r="C49" s="170"/>
      <c r="D49" s="7">
        <f t="shared" si="1"/>
        <v>2</v>
      </c>
      <c r="E49" s="142">
        <f>IF(D48=D47,IF(AND(B49=Данные!$B$7,NOT(ISBLANK(C49)),OR(A49=$A$2,A49=Данные!$C$9)),E48+1,E48),IF(AND(B49=Данные!$B$7,NOT(ISBLANK(C49)),OR(A49=$A$2,A49=Данные!$C$9)),1,0))</f>
        <v>1</v>
      </c>
      <c r="F49" s="107" t="str">
        <f>IF(D49=D47,IF(ISBLANK(G49),"",CONCATENATE(D49,".",E49)),D49)</f>
        <v/>
      </c>
      <c r="G49" s="108"/>
      <c r="H49" s="108"/>
      <c r="I49" s="108"/>
      <c r="J49" s="109" t="s">
        <v>92</v>
      </c>
      <c r="K49" s="109" t="s">
        <v>92</v>
      </c>
      <c r="L49" s="110" t="s">
        <v>49</v>
      </c>
      <c r="M49" s="128"/>
    </row>
    <row r="50" spans="1:13" ht="30.6" customHeight="1">
      <c r="A50" s="192" t="str">
        <f t="shared" si="9"/>
        <v>общее</v>
      </c>
      <c r="B50" s="95" t="str">
        <f t="shared" si="9"/>
        <v>Да</v>
      </c>
      <c r="C50" s="170"/>
      <c r="D50" s="7">
        <f t="shared" si="1"/>
        <v>2</v>
      </c>
      <c r="E50" s="142">
        <f>IF(D49=D48,IF(AND(B50=Данные!$B$7,NOT(ISBLANK(C50)),OR(A50=$A$2,A50=Данные!$C$9)),E49+1,E49),IF(AND(B50=Данные!$B$7,NOT(ISBLANK(C50)),OR(A50=$A$2,A50=Данные!$C$9)),1,0))</f>
        <v>1</v>
      </c>
      <c r="F50" s="101" t="str">
        <f>Данные!B4</f>
        <v>Официальный представитель изготовителя/Дилер</v>
      </c>
      <c r="G50" s="102"/>
      <c r="H50" s="103"/>
      <c r="I50" s="103"/>
      <c r="J50" s="96" t="s">
        <v>186</v>
      </c>
      <c r="K50" s="96" t="s">
        <v>186</v>
      </c>
      <c r="L50" s="104" t="s">
        <v>50</v>
      </c>
      <c r="M50" s="128"/>
    </row>
    <row r="51" spans="1:13" ht="21" customHeight="1">
      <c r="A51" s="192" t="str">
        <f t="shared" si="9"/>
        <v>общее</v>
      </c>
      <c r="B51" s="95" t="str">
        <f t="shared" si="9"/>
        <v>Да</v>
      </c>
      <c r="C51" s="170"/>
      <c r="D51" s="7">
        <f t="shared" si="1"/>
        <v>2</v>
      </c>
      <c r="E51" s="142">
        <f>IF(D50=D49,IF(AND(B51=Данные!$B$7,NOT(ISBLANK(C51)),OR(A51=$A$2,A51=Данные!$C$9)),E50+1,E50),IF(AND(B51=Данные!$B$7,NOT(ISBLANK(C51)),OR(A51=$A$2,A51=Данные!$C$9)),1,0))</f>
        <v>1</v>
      </c>
      <c r="F51" s="105"/>
      <c r="G51" s="13"/>
      <c r="H51" s="13"/>
      <c r="I51" s="13"/>
      <c r="J51" s="14" t="s">
        <v>187</v>
      </c>
      <c r="K51" s="14" t="s">
        <v>187</v>
      </c>
      <c r="L51" s="106" t="s">
        <v>49</v>
      </c>
      <c r="M51" s="128"/>
    </row>
    <row r="52" spans="1:13" ht="21" customHeight="1" thickBot="1">
      <c r="A52" s="192" t="str">
        <f>A51</f>
        <v>общее</v>
      </c>
      <c r="B52" s="95" t="str">
        <f>B51</f>
        <v>Да</v>
      </c>
      <c r="C52" s="170"/>
      <c r="D52" s="7">
        <f t="shared" si="1"/>
        <v>2</v>
      </c>
      <c r="E52" s="142">
        <f>IF(D51=D50,IF(AND(B52=Данные!$B$7,NOT(ISBLANK(C52)),OR(A52=$A$2,A52=Данные!$C$9)),E51+1,E51),IF(AND(B52=Данные!$B$7,NOT(ISBLANK(C52)),OR(A52=$A$2,A52=Данные!$C$9)),1,0))</f>
        <v>1</v>
      </c>
      <c r="F52" s="107"/>
      <c r="G52" s="108"/>
      <c r="H52" s="108"/>
      <c r="I52" s="108"/>
      <c r="J52" s="109" t="s">
        <v>92</v>
      </c>
      <c r="K52" s="109" t="s">
        <v>92</v>
      </c>
      <c r="L52" s="110" t="s">
        <v>49</v>
      </c>
      <c r="M52" s="128"/>
    </row>
    <row r="53" spans="1:13" ht="78.75">
      <c r="A53" s="13" t="s">
        <v>174</v>
      </c>
      <c r="B53" s="6" t="s">
        <v>8</v>
      </c>
      <c r="C53" s="13" t="s">
        <v>45</v>
      </c>
      <c r="D53" s="9">
        <f t="shared" si="1"/>
        <v>2</v>
      </c>
      <c r="E53" s="142">
        <f>IF(D52=D51,IF(AND(B53=Данные!$B$7,NOT(ISBLANK(C53)),OR(A53=$A$2,A53=Данные!$C$9)),E52+1,E52),IF(AND(B53=Данные!$B$7,NOT(ISBLANK(C53)),OR(A53=$A$2,A53=Данные!$C$9)),1,0))</f>
        <v>2</v>
      </c>
      <c r="F53" s="118" t="str">
        <f>IF(D53=D52,IF(ISBLANK(G53),"",CONCATENATE(D53,".",E53)),D53)</f>
        <v>2.2</v>
      </c>
      <c r="G53" s="99" t="s">
        <v>189</v>
      </c>
      <c r="H53" s="99" t="s">
        <v>190</v>
      </c>
      <c r="I53" s="23"/>
      <c r="J53" s="99" t="s">
        <v>103</v>
      </c>
      <c r="K53" s="100"/>
      <c r="L53" s="113"/>
      <c r="M53" s="6"/>
    </row>
    <row r="54" spans="1:13" ht="13.9" customHeight="1">
      <c r="A54" s="192" t="str">
        <f>A53</f>
        <v>ТМЦ</v>
      </c>
      <c r="B54" s="95" t="str">
        <f>B53</f>
        <v>Да</v>
      </c>
      <c r="C54" s="12"/>
      <c r="D54" s="7">
        <f t="shared" si="1"/>
        <v>2</v>
      </c>
      <c r="E54" s="142">
        <f>IF(D53=D52,IF(AND(B54=Данные!$B$7,NOT(ISBLANK(C54)),OR(A54=$A$2,A54=Данные!$C$9)),E53+1,E53),IF(AND(B54=Данные!$B$7,NOT(ISBLANK(C54)),OR(A54=$A$2,A54=Данные!$C$9)),1,0))</f>
        <v>2</v>
      </c>
      <c r="F54" s="118" t="str">
        <f>IF(D54=D53,IF(ISBLANK(G54),"",CONCATENATE(D54,".",E54)),D54)</f>
        <v/>
      </c>
      <c r="G54" s="13"/>
      <c r="H54" s="13"/>
      <c r="I54" s="13"/>
      <c r="J54" s="14" t="s">
        <v>54</v>
      </c>
      <c r="K54" s="14" t="s">
        <v>54</v>
      </c>
      <c r="L54" s="11" t="s">
        <v>50</v>
      </c>
      <c r="M54" s="6"/>
    </row>
    <row r="55" spans="1:13" ht="13.9" customHeight="1">
      <c r="A55" s="192" t="str">
        <f>A54</f>
        <v>ТМЦ</v>
      </c>
      <c r="B55" s="95" t="str">
        <f>B54</f>
        <v>Да</v>
      </c>
      <c r="C55" s="12"/>
      <c r="D55" s="7">
        <f t="shared" si="1"/>
        <v>2</v>
      </c>
      <c r="E55" s="142">
        <f>IF(D54=D53,IF(AND(B55=Данные!$B$7,NOT(ISBLANK(C55)),OR(A55=$A$2,A55=Данные!$C$9)),E54+1,E54),IF(AND(B55=Данные!$B$7,NOT(ISBLANK(C55)),OR(A55=$A$2,A55=Данные!$C$9)),1,0))</f>
        <v>2</v>
      </c>
      <c r="F55" s="118" t="str">
        <f>IF(D55=D54,IF(ISBLANK(G55),"",CONCATENATE(D55,".",E55)),D55)</f>
        <v/>
      </c>
      <c r="G55" s="13"/>
      <c r="H55" s="13"/>
      <c r="I55" s="13"/>
      <c r="J55" s="14" t="s">
        <v>92</v>
      </c>
      <c r="K55" s="14" t="s">
        <v>92</v>
      </c>
      <c r="L55" s="11" t="s">
        <v>49</v>
      </c>
      <c r="M55" s="6"/>
    </row>
    <row r="56" spans="1:13" ht="33.75">
      <c r="A56" s="13" t="s">
        <v>174</v>
      </c>
      <c r="B56" s="6" t="s">
        <v>8</v>
      </c>
      <c r="C56" s="13" t="s">
        <v>45</v>
      </c>
      <c r="D56" s="9">
        <f t="shared" si="1"/>
        <v>2</v>
      </c>
      <c r="E56" s="142">
        <f>IF(D55=D54,IF(AND(B56=Данные!$B$7,NOT(ISBLANK(C56)),OR(A56=$A$2,A56=Данные!$C$9)),E55+1,E55),IF(AND(B56=Данные!$B$7,NOT(ISBLANK(C56)),OR(A56=$A$2,A56=Данные!$C$9)),1,0))</f>
        <v>3</v>
      </c>
      <c r="F56" s="118" t="str">
        <f>IF(D56=D55,IF(ISBLANK(G56),"",CONCATENATE(D56,".",E56)),D56)</f>
        <v>2.3</v>
      </c>
      <c r="G56" s="10" t="s">
        <v>183</v>
      </c>
      <c r="H56" s="10" t="s">
        <v>25</v>
      </c>
      <c r="I56" s="23"/>
      <c r="J56" s="10" t="s">
        <v>103</v>
      </c>
      <c r="K56" s="11"/>
      <c r="L56" s="6"/>
      <c r="M56" s="6"/>
    </row>
    <row r="57" spans="1:13" ht="45">
      <c r="A57" s="192" t="str">
        <f>A56</f>
        <v>ТМЦ</v>
      </c>
      <c r="B57" s="95" t="str">
        <f>B56</f>
        <v>Да</v>
      </c>
      <c r="C57" s="12"/>
      <c r="D57" s="7">
        <f t="shared" si="1"/>
        <v>2</v>
      </c>
      <c r="E57" s="142">
        <f>IF(D56=D55,IF(AND(B57=Данные!$B$7,NOT(ISBLANK(C57)),OR(A57=$A$2,A57=Данные!$C$9)),E56+1,E56),IF(AND(B57=Данные!$B$7,NOT(ISBLANK(C57)),OR(A57=$A$2,A57=Данные!$C$9)),1,0))</f>
        <v>3</v>
      </c>
      <c r="F57" s="118" t="str">
        <f>Данные!B4</f>
        <v>Официальный представитель изготовителя/Дилер</v>
      </c>
      <c r="G57" s="18" t="s">
        <v>87</v>
      </c>
      <c r="H57" s="13"/>
      <c r="I57" s="13"/>
      <c r="J57" s="14" t="s">
        <v>186</v>
      </c>
      <c r="K57" s="14" t="s">
        <v>186</v>
      </c>
      <c r="L57" s="11" t="s">
        <v>50</v>
      </c>
      <c r="M57" s="6"/>
    </row>
    <row r="58" spans="1:13" ht="22.5">
      <c r="A58" s="192" t="s">
        <v>174</v>
      </c>
      <c r="B58" s="95"/>
      <c r="C58" s="12"/>
      <c r="D58" s="7"/>
      <c r="E58" s="142"/>
      <c r="F58" s="118"/>
      <c r="G58" s="13"/>
      <c r="H58" s="13"/>
      <c r="I58" s="13"/>
      <c r="J58" s="14" t="s">
        <v>191</v>
      </c>
      <c r="K58" s="14" t="s">
        <v>191</v>
      </c>
      <c r="L58" s="11" t="s">
        <v>49</v>
      </c>
      <c r="M58" s="6"/>
    </row>
    <row r="59" spans="1:13" ht="13.9" customHeight="1">
      <c r="A59" s="192" t="str">
        <f>A57</f>
        <v>ТМЦ</v>
      </c>
      <c r="B59" s="95" t="str">
        <f>B57</f>
        <v>Да</v>
      </c>
      <c r="C59" s="12"/>
      <c r="D59" s="7">
        <f>D57</f>
        <v>2</v>
      </c>
      <c r="E59" s="142">
        <f>IF(D57=D56,IF(AND(B59=Данные!$B$7,NOT(ISBLANK(C59)),OR(A59=$A$2,A59=Данные!$C$9)),E57+1,E57),IF(AND(B59=Данные!$B$7,NOT(ISBLANK(C59)),OR(A59=$A$2,A59=Данные!$C$9)),1,0))</f>
        <v>3</v>
      </c>
      <c r="F59" s="118"/>
      <c r="G59" s="13" t="s">
        <v>67</v>
      </c>
      <c r="H59" s="13"/>
      <c r="I59" s="13"/>
      <c r="J59" s="14"/>
      <c r="K59" s="14" t="s">
        <v>124</v>
      </c>
      <c r="L59" s="11" t="s">
        <v>49</v>
      </c>
      <c r="M59" s="6"/>
    </row>
    <row r="60" spans="1:13" ht="50.45" hidden="1" customHeight="1">
      <c r="A60" s="13" t="s">
        <v>313</v>
      </c>
      <c r="B60" s="6" t="s">
        <v>9</v>
      </c>
      <c r="C60" s="13" t="s">
        <v>45</v>
      </c>
      <c r="D60" s="9">
        <f t="shared" si="1"/>
        <v>2</v>
      </c>
      <c r="E60" s="142">
        <f>IF(D59=D57,IF(AND(B60=Данные!$B$7,NOT(ISBLANK(C60)),OR(A60=$A$2,A60=Данные!$C$9)),E59+1,E59),IF(AND(B60=Данные!$B$7,NOT(ISBLANK(C60)),OR(A60=$A$2,A60=Данные!$C$9)),1,0))</f>
        <v>3</v>
      </c>
      <c r="F60" s="118" t="str">
        <f>IF(D60=D59,IF(ISBLANK(G60),"",CONCATENATE(D60,".",E60)),D60)</f>
        <v>2.3</v>
      </c>
      <c r="G60" s="10" t="s">
        <v>257</v>
      </c>
      <c r="H60" s="10" t="s">
        <v>258</v>
      </c>
      <c r="I60" s="23"/>
      <c r="J60" s="10" t="s">
        <v>131</v>
      </c>
      <c r="K60" s="14"/>
      <c r="L60" s="11"/>
      <c r="M60" s="6"/>
    </row>
    <row r="61" spans="1:13" ht="21" hidden="1" customHeight="1">
      <c r="A61" s="192" t="str">
        <f>A60</f>
        <v>Услуги/работы</v>
      </c>
      <c r="B61" s="95" t="str">
        <f>B60</f>
        <v>Нет</v>
      </c>
      <c r="C61" s="170"/>
      <c r="D61" s="7">
        <f t="shared" si="1"/>
        <v>2</v>
      </c>
      <c r="E61" s="142">
        <f>IF(D60=D59,IF(AND(B61=Данные!$B$7,NOT(ISBLANK(C61)),OR(A61=$A$2,A61=Данные!$C$9)),E60+1,E60),IF(AND(B61=Данные!$B$7,NOT(ISBLANK(C61)),OR(A61=$A$2,A61=Данные!$C$9)),1,0))</f>
        <v>3</v>
      </c>
      <c r="F61" s="118" t="str">
        <f t="shared" ref="F61:F63" si="10">IF(D61=D60,IF(ISBLANK(G61),"",CONCATENATE(D61,".",E61)),D61)</f>
        <v/>
      </c>
      <c r="G61" s="13"/>
      <c r="H61" s="13"/>
      <c r="I61" s="13"/>
      <c r="J61" s="14" t="s">
        <v>10</v>
      </c>
      <c r="K61" s="14" t="s">
        <v>10</v>
      </c>
      <c r="L61" s="11" t="s">
        <v>49</v>
      </c>
      <c r="M61" s="6"/>
    </row>
    <row r="62" spans="1:13" ht="21" hidden="1" customHeight="1">
      <c r="A62" s="192" t="str">
        <f>A61</f>
        <v>Услуги/работы</v>
      </c>
      <c r="B62" s="95" t="str">
        <f>B61</f>
        <v>Нет</v>
      </c>
      <c r="C62" s="170"/>
      <c r="D62" s="7">
        <f t="shared" si="1"/>
        <v>2</v>
      </c>
      <c r="E62" s="142">
        <f>IF(D61=D60,IF(AND(B62=Данные!$B$7,NOT(ISBLANK(C62)),OR(A62=$A$2,A62=Данные!$C$9)),E61+1,E61),IF(AND(B62=Данные!$B$7,NOT(ISBLANK(C62)),OR(A62=$A$2,A62=Данные!$C$9)),1,0))</f>
        <v>3</v>
      </c>
      <c r="F62" s="118" t="str">
        <f t="shared" si="10"/>
        <v/>
      </c>
      <c r="G62" s="13"/>
      <c r="H62" s="13"/>
      <c r="I62" s="13"/>
      <c r="J62" s="14" t="s">
        <v>9</v>
      </c>
      <c r="K62" s="14" t="s">
        <v>9</v>
      </c>
      <c r="L62" s="11" t="s">
        <v>50</v>
      </c>
      <c r="M62" s="6"/>
    </row>
    <row r="63" spans="1:13" ht="33.75">
      <c r="A63" s="13" t="s">
        <v>175</v>
      </c>
      <c r="B63" s="6" t="s">
        <v>8</v>
      </c>
      <c r="C63" s="13" t="s">
        <v>45</v>
      </c>
      <c r="D63" s="9">
        <f t="shared" si="1"/>
        <v>2</v>
      </c>
      <c r="E63" s="142">
        <f>IF(D62=D61,IF(AND(B63=Данные!$B$7,NOT(ISBLANK(C63)),OR(A63=$A$2,A63=Данные!$C$9)),E62+1,E62),IF(AND(B63=Данные!$B$7,NOT(ISBLANK(C63)),OR(A63=$A$2,A63=Данные!$C$9)),1,0))</f>
        <v>4</v>
      </c>
      <c r="F63" s="118" t="str">
        <f t="shared" si="10"/>
        <v>2.4</v>
      </c>
      <c r="G63" s="10" t="s">
        <v>231</v>
      </c>
      <c r="H63" s="10" t="s">
        <v>25</v>
      </c>
      <c r="I63" s="10"/>
      <c r="J63" s="10" t="s">
        <v>80</v>
      </c>
      <c r="K63" s="11"/>
      <c r="L63" s="6"/>
      <c r="M63" s="6"/>
    </row>
    <row r="64" spans="1:13" ht="13.9" customHeight="1">
      <c r="A64" s="192" t="str">
        <f>A63</f>
        <v>общее</v>
      </c>
      <c r="B64" s="95" t="str">
        <f>B63</f>
        <v>Да</v>
      </c>
      <c r="C64" s="12"/>
      <c r="D64" s="7">
        <f t="shared" si="1"/>
        <v>2</v>
      </c>
      <c r="E64" s="142">
        <f>IF(D63=D62,IF(AND(B64=Данные!$B$7,NOT(ISBLANK(C64)),OR(A64=$A$2,A64=Данные!$C$9)),E63+1,E63),IF(AND(B64=Данные!$B$7,NOT(ISBLANK(C64)),OR(A64=$A$2,A64=Данные!$C$9)),1,0))</f>
        <v>4</v>
      </c>
      <c r="F64" s="118" t="str">
        <f t="shared" si="2"/>
        <v/>
      </c>
      <c r="G64" s="13"/>
      <c r="H64" s="13"/>
      <c r="I64" s="13"/>
      <c r="J64" s="14" t="s">
        <v>75</v>
      </c>
      <c r="K64" s="14" t="s">
        <v>75</v>
      </c>
      <c r="L64" s="11" t="s">
        <v>49</v>
      </c>
      <c r="M64" s="6"/>
    </row>
    <row r="65" spans="1:13" ht="13.15" customHeight="1">
      <c r="A65" s="192" t="str">
        <f>A64</f>
        <v>общее</v>
      </c>
      <c r="B65" s="95" t="str">
        <f>B64</f>
        <v>Да</v>
      </c>
      <c r="C65" s="12"/>
      <c r="D65" s="7">
        <f t="shared" si="1"/>
        <v>2</v>
      </c>
      <c r="E65" s="142">
        <f>IF(D64=D63,IF(AND(B65=Данные!$B$7,NOT(ISBLANK(C65)),OR(A65=$A$2,A65=Данные!$C$9)),E64+1,E64),IF(AND(B65=Данные!$B$7,NOT(ISBLANK(C65)),OR(A65=$A$2,A65=Данные!$C$9)),1,0))</f>
        <v>4</v>
      </c>
      <c r="F65" s="118" t="str">
        <f t="shared" si="2"/>
        <v/>
      </c>
      <c r="G65" s="13"/>
      <c r="H65" s="13"/>
      <c r="I65" s="13"/>
      <c r="J65" s="14" t="s">
        <v>76</v>
      </c>
      <c r="K65" s="14" t="s">
        <v>76</v>
      </c>
      <c r="L65" s="11" t="s">
        <v>50</v>
      </c>
      <c r="M65" s="6"/>
    </row>
    <row r="66" spans="1:13" ht="13.9" customHeight="1">
      <c r="A66" s="191" t="s">
        <v>175</v>
      </c>
      <c r="B66" s="95"/>
      <c r="C66" s="118"/>
      <c r="D66" s="8">
        <f>D65+1</f>
        <v>3</v>
      </c>
      <c r="E66" s="142">
        <f>IF(D65=D64,IF(AND(B66=Данные!$B$7,NOT(ISBLANK(C66)),OR(A66=$A$2,A66=Данные!$C$9)),E65+1,E65),IF(AND(B66=Данные!$B$7,NOT(ISBLANK(C66)),OR(A66=$A$2,A66=Данные!$C$9)),1,0))</f>
        <v>4</v>
      </c>
      <c r="F66" s="118">
        <f>IF(D66=D65,IF(ISBLANK(G66),"",CONCATENATE(D66,".",E66)),D66)</f>
        <v>3</v>
      </c>
      <c r="G66" s="8" t="s">
        <v>74</v>
      </c>
      <c r="H66" s="8"/>
      <c r="I66" s="8"/>
      <c r="J66" s="8"/>
      <c r="K66" s="7"/>
      <c r="L66" s="6"/>
      <c r="M66" s="6"/>
    </row>
    <row r="67" spans="1:13" ht="123.75">
      <c r="A67" s="13" t="s">
        <v>175</v>
      </c>
      <c r="B67" s="6" t="s">
        <v>8</v>
      </c>
      <c r="C67" s="13" t="s">
        <v>45</v>
      </c>
      <c r="D67" s="9">
        <f t="shared" si="1"/>
        <v>3</v>
      </c>
      <c r="E67" s="142">
        <f>IF(D66=D65,IF(AND(B67=Данные!$B$7,NOT(ISBLANK(C67)),OR(A67=$A$2,A67=Данные!$C$9)),E66+1,E66),IF(AND(B67=Данные!$B$7,NOT(ISBLANK(C67)),OR(A67=$A$2,A67=Данные!$C$9)),1,0))</f>
        <v>1</v>
      </c>
      <c r="F67" s="118" t="str">
        <f t="shared" si="2"/>
        <v>3.1</v>
      </c>
      <c r="G67" s="10" t="s">
        <v>288</v>
      </c>
      <c r="H67" s="10" t="s">
        <v>289</v>
      </c>
      <c r="I67" s="10"/>
      <c r="J67" s="10" t="s">
        <v>131</v>
      </c>
      <c r="K67" s="11"/>
      <c r="L67" s="6"/>
      <c r="M67" s="6"/>
    </row>
    <row r="68" spans="1:13" ht="13.9" customHeight="1">
      <c r="A68" s="192" t="str">
        <f>A67</f>
        <v>общее</v>
      </c>
      <c r="B68" s="95" t="str">
        <f>B67</f>
        <v>Да</v>
      </c>
      <c r="C68" s="12"/>
      <c r="D68" s="7">
        <f t="shared" si="1"/>
        <v>3</v>
      </c>
      <c r="E68" s="142">
        <f>IF(D67=D66,IF(AND(B68=Данные!$B$7,NOT(ISBLANK(C68)),OR(A68=$A$2,A68=Данные!$C$9)),E67+1,E67),IF(AND(B68=Данные!$B$7,NOT(ISBLANK(C68)),OR(A68=$A$2,A68=Данные!$C$9)),1,0))</f>
        <v>1</v>
      </c>
      <c r="F68" s="118" t="str">
        <f t="shared" si="2"/>
        <v/>
      </c>
      <c r="G68" s="13"/>
      <c r="H68" s="13"/>
      <c r="I68" s="13"/>
      <c r="J68" s="14" t="s">
        <v>10</v>
      </c>
      <c r="K68" s="14" t="s">
        <v>10</v>
      </c>
      <c r="L68" s="11" t="s">
        <v>49</v>
      </c>
      <c r="M68" s="6"/>
    </row>
    <row r="69" spans="1:13" ht="13.9" customHeight="1">
      <c r="A69" s="192" t="str">
        <f>A68</f>
        <v>общее</v>
      </c>
      <c r="B69" s="95" t="str">
        <f>B68</f>
        <v>Да</v>
      </c>
      <c r="C69" s="12"/>
      <c r="D69" s="7">
        <f t="shared" si="1"/>
        <v>3</v>
      </c>
      <c r="E69" s="142">
        <f>IF(D68=D67,IF(AND(B69=Данные!$B$7,NOT(ISBLANK(C69)),OR(A69=$A$2,A69=Данные!$C$9)),E68+1,E68),IF(AND(B69=Данные!$B$7,NOT(ISBLANK(C69)),OR(A69=$A$2,A69=Данные!$C$9)),1,0))</f>
        <v>1</v>
      </c>
      <c r="F69" s="118" t="str">
        <f t="shared" si="2"/>
        <v/>
      </c>
      <c r="G69" s="13"/>
      <c r="H69" s="13"/>
      <c r="I69" s="13"/>
      <c r="J69" s="14" t="s">
        <v>9</v>
      </c>
      <c r="K69" s="14" t="s">
        <v>9</v>
      </c>
      <c r="L69" s="11" t="s">
        <v>50</v>
      </c>
      <c r="M69" s="6"/>
    </row>
    <row r="70" spans="1:13" ht="45">
      <c r="A70" s="13" t="s">
        <v>175</v>
      </c>
      <c r="B70" s="6" t="s">
        <v>8</v>
      </c>
      <c r="C70" s="13" t="s">
        <v>45</v>
      </c>
      <c r="D70" s="9">
        <f t="shared" si="1"/>
        <v>3</v>
      </c>
      <c r="E70" s="142">
        <f>IF(D69=D68,IF(AND(B70=Данные!$B$7,NOT(ISBLANK(C70)),OR(A70=$A$2,A70=Данные!$C$9)),E69+1,E69),IF(AND(B70=Данные!$B$7,NOT(ISBLANK(C70)),OR(A70=$A$2,A70=Данные!$C$9)),1,0))</f>
        <v>2</v>
      </c>
      <c r="F70" s="118" t="str">
        <f t="shared" si="2"/>
        <v>3.2</v>
      </c>
      <c r="G70" s="10" t="s">
        <v>91</v>
      </c>
      <c r="H70" s="10" t="s">
        <v>25</v>
      </c>
      <c r="I70" s="10"/>
      <c r="J70" s="10" t="s">
        <v>248</v>
      </c>
      <c r="K70" s="11"/>
      <c r="L70" s="6"/>
      <c r="M70" s="6"/>
    </row>
    <row r="71" spans="1:13" ht="13.9" customHeight="1">
      <c r="A71" s="192" t="str">
        <f>A70</f>
        <v>общее</v>
      </c>
      <c r="B71" s="95" t="str">
        <f>B70</f>
        <v>Да</v>
      </c>
      <c r="C71" s="12"/>
      <c r="D71" s="7">
        <f t="shared" si="1"/>
        <v>3</v>
      </c>
      <c r="E71" s="142">
        <f>IF(D70=D69,IF(AND(B71=Данные!$B$7,NOT(ISBLANK(C71)),OR(A71=$A$2,A71=Данные!$C$9)),E70+1,E70),IF(AND(B71=Данные!$B$7,NOT(ISBLANK(C71)),OR(A71=$A$2,A71=Данные!$C$9)),1,0))</f>
        <v>2</v>
      </c>
      <c r="F71" s="118" t="str">
        <f t="shared" si="2"/>
        <v/>
      </c>
      <c r="G71" s="13"/>
      <c r="H71" s="13"/>
      <c r="I71" s="13"/>
      <c r="J71" s="14" t="s">
        <v>10</v>
      </c>
      <c r="K71" s="14" t="s">
        <v>10</v>
      </c>
      <c r="L71" s="11" t="s">
        <v>49</v>
      </c>
      <c r="M71" s="6"/>
    </row>
    <row r="72" spans="1:13" ht="13.9" customHeight="1">
      <c r="A72" s="192" t="str">
        <f>A71</f>
        <v>общее</v>
      </c>
      <c r="B72" s="95" t="str">
        <f>B71</f>
        <v>Да</v>
      </c>
      <c r="C72" s="12"/>
      <c r="D72" s="7">
        <f t="shared" si="1"/>
        <v>3</v>
      </c>
      <c r="E72" s="142">
        <f>IF(D71=D70,IF(AND(B72=Данные!$B$7,NOT(ISBLANK(C72)),OR(A72=$A$2,A72=Данные!$C$9)),E71+1,E71),IF(AND(B72=Данные!$B$7,NOT(ISBLANK(C72)),OR(A72=$A$2,A72=Данные!$C$9)),1,0))</f>
        <v>2</v>
      </c>
      <c r="F72" s="118" t="str">
        <f t="shared" si="2"/>
        <v/>
      </c>
      <c r="G72" s="13"/>
      <c r="H72" s="13"/>
      <c r="I72" s="13"/>
      <c r="J72" s="14" t="s">
        <v>9</v>
      </c>
      <c r="K72" s="14" t="s">
        <v>9</v>
      </c>
      <c r="L72" s="11" t="s">
        <v>50</v>
      </c>
      <c r="M72" s="6"/>
    </row>
    <row r="73" spans="1:13" ht="75" customHeight="1">
      <c r="A73" s="13" t="s">
        <v>175</v>
      </c>
      <c r="B73" s="6" t="s">
        <v>8</v>
      </c>
      <c r="C73" s="13" t="s">
        <v>45</v>
      </c>
      <c r="D73" s="9">
        <f>D72</f>
        <v>3</v>
      </c>
      <c r="E73" s="142">
        <f>IF(D72=D71,IF(AND(B73=Данные!$B$7,NOT(ISBLANK(C73)),OR(A73=$A$2,A73=Данные!$C$9)),E72+1,E72),IF(AND(B73=Данные!$B$7,NOT(ISBLANK(C73)),OR(A73=$A$2,A73=Данные!$C$9)),1,0))</f>
        <v>3</v>
      </c>
      <c r="F73" s="118" t="str">
        <f t="shared" ref="F73:F81" si="11">IF(D73=D72,IF(ISBLANK(G73),"",CONCATENATE(D73,".",E73)),D73)</f>
        <v>3.3</v>
      </c>
      <c r="G73" s="10" t="s">
        <v>301</v>
      </c>
      <c r="H73" s="10" t="s">
        <v>299</v>
      </c>
      <c r="I73" s="10"/>
      <c r="J73" s="10" t="s">
        <v>131</v>
      </c>
      <c r="K73" s="11"/>
      <c r="L73" s="6"/>
      <c r="M73" s="6"/>
    </row>
    <row r="74" spans="1:13" ht="14.1" customHeight="1">
      <c r="A74" s="192" t="str">
        <f>A73</f>
        <v>общее</v>
      </c>
      <c r="B74" s="95" t="str">
        <f>B73</f>
        <v>Да</v>
      </c>
      <c r="C74" s="12"/>
      <c r="D74" s="7">
        <f t="shared" si="1"/>
        <v>3</v>
      </c>
      <c r="E74" s="142">
        <f>IF(D73=D72,IF(AND(B74=Данные!$B$7,NOT(ISBLANK(C74)),OR(A74=$A$2,A74=Данные!$C$9)),E73+1,E73),IF(AND(B74=Данные!$B$7,NOT(ISBLANK(C74)),OR(A74=$A$2,A74=Данные!$C$9)),1,0))</f>
        <v>3</v>
      </c>
      <c r="F74" s="118" t="str">
        <f t="shared" si="11"/>
        <v/>
      </c>
      <c r="G74" s="13"/>
      <c r="H74" s="13"/>
      <c r="I74" s="13"/>
      <c r="J74" s="14" t="s">
        <v>10</v>
      </c>
      <c r="K74" s="14" t="s">
        <v>10</v>
      </c>
      <c r="L74" s="11" t="s">
        <v>49</v>
      </c>
      <c r="M74" s="6"/>
    </row>
    <row r="75" spans="1:13" ht="14.1" customHeight="1">
      <c r="A75" s="192" t="str">
        <f>A74</f>
        <v>общее</v>
      </c>
      <c r="B75" s="95" t="str">
        <f>B74</f>
        <v>Да</v>
      </c>
      <c r="C75" s="12"/>
      <c r="D75" s="7">
        <f t="shared" si="1"/>
        <v>3</v>
      </c>
      <c r="E75" s="142">
        <f>IF(D74=D73,IF(AND(B75=Данные!$B$7,NOT(ISBLANK(C75)),OR(A75=$A$2,A75=Данные!$C$9)),E74+1,E74),IF(AND(B75=Данные!$B$7,NOT(ISBLANK(C75)),OR(A75=$A$2,A75=Данные!$C$9)),1,0))</f>
        <v>3</v>
      </c>
      <c r="F75" s="118" t="str">
        <f t="shared" si="11"/>
        <v/>
      </c>
      <c r="G75" s="13"/>
      <c r="H75" s="13"/>
      <c r="I75" s="13"/>
      <c r="J75" s="14" t="s">
        <v>9</v>
      </c>
      <c r="K75" s="14" t="s">
        <v>9</v>
      </c>
      <c r="L75" s="11" t="s">
        <v>50</v>
      </c>
      <c r="M75" s="6"/>
    </row>
    <row r="76" spans="1:13" ht="49.5" hidden="1" customHeight="1">
      <c r="A76" s="13" t="s">
        <v>174</v>
      </c>
      <c r="B76" s="6" t="s">
        <v>9</v>
      </c>
      <c r="C76" s="13" t="s">
        <v>45</v>
      </c>
      <c r="D76" s="9">
        <f>D72</f>
        <v>3</v>
      </c>
      <c r="E76" s="142">
        <f>IF(D72=D71,IF(AND(B76=Данные!$B$7,NOT(ISBLANK(C76)),OR(A76=$A$2,A76=Данные!$C$9)),E75+1,E75),IF(AND(B76=Данные!$B$7,NOT(ISBLANK(C76)),OR(A76=$A$2,A76=Данные!$C$9)),1,0))</f>
        <v>3</v>
      </c>
      <c r="F76" s="118" t="str">
        <f>IF(D76=D72,IF(ISBLANK(G76),"",CONCATENATE(D76,".",E76)),D76)</f>
        <v>3.3</v>
      </c>
      <c r="G76" s="10" t="s">
        <v>290</v>
      </c>
      <c r="H76" s="10" t="s">
        <v>291</v>
      </c>
      <c r="I76" s="10"/>
      <c r="J76" s="10" t="s">
        <v>131</v>
      </c>
      <c r="K76" s="11"/>
      <c r="L76" s="6"/>
      <c r="M76" s="6"/>
    </row>
    <row r="77" spans="1:13" ht="14.1" hidden="1" customHeight="1">
      <c r="A77" s="192" t="str">
        <f>A76</f>
        <v>ТМЦ</v>
      </c>
      <c r="B77" s="95" t="str">
        <f>B76</f>
        <v>Нет</v>
      </c>
      <c r="C77" s="12"/>
      <c r="D77" s="7">
        <f t="shared" si="1"/>
        <v>3</v>
      </c>
      <c r="E77" s="142">
        <f>IF(D76=D72,IF(AND(B77=Данные!$B$7,NOT(ISBLANK(C77)),OR(A77=$A$2,A77=Данные!$C$9)),E76+1,E76),IF(AND(B77=Данные!$B$7,NOT(ISBLANK(C77)),OR(A77=$A$2,A77=Данные!$C$9)),1,0))</f>
        <v>3</v>
      </c>
      <c r="F77" s="118" t="str">
        <f t="shared" ref="F77:F78" si="12">IF(D77=D76,IF(ISBLANK(G77),"",CONCATENATE(D77,".",E77)),D77)</f>
        <v/>
      </c>
      <c r="G77" s="13"/>
      <c r="H77" s="13"/>
      <c r="I77" s="13"/>
      <c r="J77" s="14" t="s">
        <v>10</v>
      </c>
      <c r="K77" s="14" t="s">
        <v>10</v>
      </c>
      <c r="L77" s="11" t="s">
        <v>49</v>
      </c>
      <c r="M77" s="6"/>
    </row>
    <row r="78" spans="1:13" ht="14.1" hidden="1" customHeight="1">
      <c r="A78" s="192" t="str">
        <f>A77</f>
        <v>ТМЦ</v>
      </c>
      <c r="B78" s="95" t="str">
        <f>B77</f>
        <v>Нет</v>
      </c>
      <c r="C78" s="12"/>
      <c r="D78" s="7">
        <f t="shared" si="1"/>
        <v>3</v>
      </c>
      <c r="E78" s="142">
        <f>IF(D77=D76,IF(AND(B78=Данные!$B$7,NOT(ISBLANK(C78)),OR(A78=$A$2,A78=Данные!$C$9)),E77+1,E77),IF(AND(B78=Данные!$B$7,NOT(ISBLANK(C78)),OR(A78=$A$2,A78=Данные!$C$9)),1,0))</f>
        <v>3</v>
      </c>
      <c r="F78" s="118" t="str">
        <f t="shared" si="12"/>
        <v/>
      </c>
      <c r="G78" s="13"/>
      <c r="H78" s="13"/>
      <c r="I78" s="13"/>
      <c r="J78" s="14" t="s">
        <v>9</v>
      </c>
      <c r="K78" s="14" t="s">
        <v>9</v>
      </c>
      <c r="L78" s="11" t="s">
        <v>50</v>
      </c>
      <c r="M78" s="6"/>
    </row>
    <row r="79" spans="1:13" ht="63.75" hidden="1" customHeight="1">
      <c r="A79" s="13" t="s">
        <v>174</v>
      </c>
      <c r="B79" s="6" t="s">
        <v>9</v>
      </c>
      <c r="C79" s="13" t="s">
        <v>45</v>
      </c>
      <c r="D79" s="9">
        <f>D75</f>
        <v>3</v>
      </c>
      <c r="E79" s="142">
        <f>IF(D75=D74,IF(AND(B79=Данные!$B$7,NOT(ISBLANK(C79)),OR(A79=$A$2,A79=Данные!$C$9)),E78+1,E78),IF(AND(B79=Данные!$B$7,NOT(ISBLANK(C79)),OR(A79=$A$2,A79=Данные!$C$9)),1,0))</f>
        <v>3</v>
      </c>
      <c r="F79" s="118" t="str">
        <f>IF(D79=D75,IF(ISBLANK(G79),"",CONCATENATE(D79,".",E79)),D79)</f>
        <v>3.3</v>
      </c>
      <c r="G79" s="10" t="s">
        <v>311</v>
      </c>
      <c r="H79" s="10" t="s">
        <v>292</v>
      </c>
      <c r="I79" s="23"/>
      <c r="J79" s="10" t="s">
        <v>131</v>
      </c>
      <c r="K79" s="11"/>
      <c r="L79" s="6"/>
      <c r="M79" s="6"/>
    </row>
    <row r="80" spans="1:13" ht="13.9" hidden="1" customHeight="1">
      <c r="A80" s="192" t="str">
        <f>A79</f>
        <v>ТМЦ</v>
      </c>
      <c r="B80" s="95" t="str">
        <f>B79</f>
        <v>Нет</v>
      </c>
      <c r="C80" s="12"/>
      <c r="D80" s="7">
        <f t="shared" si="1"/>
        <v>3</v>
      </c>
      <c r="E80" s="142">
        <f>IF(D79=D75,IF(AND(B80=Данные!$B$7,NOT(ISBLANK(C80)),OR(A80=$A$2,A80=Данные!$C$9)),E79+1,E79),IF(AND(B80=Данные!$B$7,NOT(ISBLANK(C80)),OR(A80=$A$2,A80=Данные!$C$9)),1,0))</f>
        <v>3</v>
      </c>
      <c r="F80" s="118" t="str">
        <f t="shared" si="11"/>
        <v/>
      </c>
      <c r="G80" s="13"/>
      <c r="H80" s="13"/>
      <c r="I80" s="13"/>
      <c r="J80" s="14" t="s">
        <v>10</v>
      </c>
      <c r="K80" s="14" t="s">
        <v>10</v>
      </c>
      <c r="L80" s="11" t="s">
        <v>49</v>
      </c>
      <c r="M80" s="6"/>
    </row>
    <row r="81" spans="1:14" ht="13.9" hidden="1" customHeight="1">
      <c r="A81" s="192" t="str">
        <f>A80</f>
        <v>ТМЦ</v>
      </c>
      <c r="B81" s="95" t="str">
        <f>B80</f>
        <v>Нет</v>
      </c>
      <c r="C81" s="12"/>
      <c r="D81" s="7">
        <f t="shared" si="1"/>
        <v>3</v>
      </c>
      <c r="E81" s="142">
        <f>IF(D80=D79,IF(AND(B81=Данные!$B$7,NOT(ISBLANK(C81)),OR(A81=$A$2,A81=Данные!$C$9)),E80+1,E80),IF(AND(B81=Данные!$B$7,NOT(ISBLANK(C81)),OR(A81=$A$2,A81=Данные!$C$9)),1,0))</f>
        <v>3</v>
      </c>
      <c r="F81" s="118" t="str">
        <f t="shared" si="11"/>
        <v/>
      </c>
      <c r="G81" s="13"/>
      <c r="H81" s="13"/>
      <c r="I81" s="13"/>
      <c r="J81" s="14" t="s">
        <v>9</v>
      </c>
      <c r="K81" s="14" t="s">
        <v>9</v>
      </c>
      <c r="L81" s="11" t="s">
        <v>50</v>
      </c>
      <c r="M81" s="6"/>
    </row>
    <row r="82" spans="1:14" ht="13.9" hidden="1" customHeight="1">
      <c r="A82" s="13" t="s">
        <v>174</v>
      </c>
      <c r="B82" s="6"/>
      <c r="C82" s="13"/>
      <c r="D82" s="7">
        <f t="shared" si="1"/>
        <v>3</v>
      </c>
      <c r="E82" s="142">
        <f>IF(D81=D80,IF(AND(B82=Данные!$B$7,NOT(ISBLANK(C82)),OR(A82=$A$2,A82=Данные!$C$9)),E81+1,E81),IF(AND(B82=Данные!$B$7,NOT(ISBLANK(C82)),OR(A82=$A$2,A82=Данные!$C$9)),1,0))</f>
        <v>3</v>
      </c>
      <c r="F82" s="118" t="str">
        <f t="shared" si="2"/>
        <v>3.3</v>
      </c>
      <c r="G82" s="8" t="s">
        <v>265</v>
      </c>
      <c r="H82" s="8"/>
      <c r="I82" s="8"/>
      <c r="J82" s="8"/>
      <c r="K82" s="14"/>
      <c r="L82" s="11"/>
      <c r="M82" s="6"/>
    </row>
    <row r="83" spans="1:14" ht="13.9" hidden="1" customHeight="1">
      <c r="A83" s="13" t="s">
        <v>174</v>
      </c>
      <c r="B83" s="6" t="s">
        <v>9</v>
      </c>
      <c r="C83" s="12" t="s">
        <v>45</v>
      </c>
      <c r="D83" s="7">
        <f t="shared" si="1"/>
        <v>3</v>
      </c>
      <c r="E83" s="142">
        <f>IF(D82=D81,IF(AND(B83=Данные!$B$7,NOT(ISBLANK(C83)),OR(A83=$A$2,A83=Данные!$C$9)),E82+1,E82),IF(AND(B83=Данные!$B$7,NOT(ISBLANK(C83)),OR(A83=$A$2,A83=Данные!$C$9)),1,0))</f>
        <v>3</v>
      </c>
      <c r="F83" s="118" t="str">
        <f t="shared" si="2"/>
        <v>3.3</v>
      </c>
      <c r="G83" s="16" t="s">
        <v>21</v>
      </c>
      <c r="H83" s="16" t="s">
        <v>240</v>
      </c>
      <c r="I83" s="10"/>
      <c r="J83" s="16" t="s">
        <v>36</v>
      </c>
      <c r="K83" s="11"/>
      <c r="L83" s="6"/>
      <c r="M83" s="6"/>
      <c r="N83" s="252" t="s">
        <v>307</v>
      </c>
    </row>
    <row r="84" spans="1:14" ht="13.9" hidden="1" customHeight="1">
      <c r="A84" s="192" t="str">
        <f>A83</f>
        <v>ТМЦ</v>
      </c>
      <c r="B84" s="95" t="str">
        <f>B83</f>
        <v>Нет</v>
      </c>
      <c r="C84" s="12"/>
      <c r="D84" s="7">
        <f t="shared" si="1"/>
        <v>3</v>
      </c>
      <c r="E84" s="142">
        <f>IF(D83=D82,IF(AND(B84=Данные!$B$7,NOT(ISBLANK(C84)),OR(A84=$A$2,A84=Данные!$C$9)),E83+1,E83),IF(AND(B84=Данные!$B$7,NOT(ISBLANK(C84)),OR(A84=$A$2,A84=Данные!$C$9)),1,0))</f>
        <v>3</v>
      </c>
      <c r="F84" s="118" t="str">
        <f t="shared" si="2"/>
        <v/>
      </c>
      <c r="G84" s="14"/>
      <c r="H84" s="13"/>
      <c r="I84" s="13"/>
      <c r="J84" s="14" t="s">
        <v>266</v>
      </c>
      <c r="K84" s="14" t="s">
        <v>266</v>
      </c>
      <c r="L84" s="11" t="s">
        <v>50</v>
      </c>
      <c r="M84" s="11"/>
      <c r="N84" s="252"/>
    </row>
    <row r="85" spans="1:14" ht="13.9" hidden="1" customHeight="1">
      <c r="A85" s="192" t="str">
        <f t="shared" ref="A85:B100" si="13">A84</f>
        <v>ТМЦ</v>
      </c>
      <c r="B85" s="95" t="str">
        <f t="shared" si="13"/>
        <v>Нет</v>
      </c>
      <c r="C85" s="12"/>
      <c r="D85" s="7">
        <f t="shared" si="1"/>
        <v>3</v>
      </c>
      <c r="E85" s="142">
        <f>IF(D84=D83,IF(AND(B85=Данные!$B$7,NOT(ISBLANK(C85)),OR(A85=$A$2,A85=Данные!$C$9)),E84+1,E84),IF(AND(B85=Данные!$B$7,NOT(ISBLANK(C85)),OR(A85=$A$2,A85=Данные!$C$9)),1,0))</f>
        <v>3</v>
      </c>
      <c r="F85" s="118" t="str">
        <f t="shared" si="2"/>
        <v/>
      </c>
      <c r="G85" s="14"/>
      <c r="H85" s="13"/>
      <c r="I85" s="13"/>
      <c r="J85" s="14" t="s">
        <v>267</v>
      </c>
      <c r="K85" s="14" t="s">
        <v>267</v>
      </c>
      <c r="L85" s="11" t="s">
        <v>49</v>
      </c>
      <c r="M85" s="11"/>
      <c r="N85" s="252"/>
    </row>
    <row r="86" spans="1:14" ht="24.75" hidden="1" customHeight="1">
      <c r="A86" s="13" t="s">
        <v>174</v>
      </c>
      <c r="B86" s="6" t="s">
        <v>9</v>
      </c>
      <c r="C86" s="12" t="s">
        <v>45</v>
      </c>
      <c r="D86" s="7">
        <f t="shared" si="1"/>
        <v>3</v>
      </c>
      <c r="E86" s="142">
        <f>IF(D85=D84,IF(AND(B86=Данные!$B$7,NOT(ISBLANK(C86)),OR(A86=$A$2,A86=Данные!$C$9)),E85+1,E85),IF(AND(B86=Данные!$B$7,NOT(ISBLANK(C86)),OR(A86=$A$2,A86=Данные!$C$9)),1,0))</f>
        <v>3</v>
      </c>
      <c r="F86" s="118" t="str">
        <f t="shared" si="2"/>
        <v>3.3</v>
      </c>
      <c r="G86" s="16" t="s">
        <v>235</v>
      </c>
      <c r="H86" s="16" t="s">
        <v>157</v>
      </c>
      <c r="I86" s="10"/>
      <c r="J86" s="16" t="s">
        <v>37</v>
      </c>
      <c r="K86" s="11"/>
      <c r="L86" s="6"/>
      <c r="M86" s="6"/>
      <c r="N86" s="252"/>
    </row>
    <row r="87" spans="1:14" ht="13.9" hidden="1" customHeight="1">
      <c r="A87" s="192" t="str">
        <f>A86</f>
        <v>ТМЦ</v>
      </c>
      <c r="B87" s="95" t="str">
        <f>B86</f>
        <v>Нет</v>
      </c>
      <c r="C87" s="12"/>
      <c r="D87" s="7">
        <f t="shared" si="1"/>
        <v>3</v>
      </c>
      <c r="E87" s="142">
        <f>IF(D86=D85,IF(AND(B87=Данные!$B$7,NOT(ISBLANK(C87)),OR(A87=$A$2,A87=Данные!$C$9)),E86+1,E86),IF(AND(B87=Данные!$B$7,NOT(ISBLANK(C87)),OR(A87=$A$2,A87=Данные!$C$9)),1,0))</f>
        <v>3</v>
      </c>
      <c r="F87" s="118" t="str">
        <f t="shared" si="2"/>
        <v/>
      </c>
      <c r="G87" s="14"/>
      <c r="H87" s="13"/>
      <c r="I87" s="13"/>
      <c r="J87" s="14" t="s">
        <v>266</v>
      </c>
      <c r="K87" s="14" t="s">
        <v>266</v>
      </c>
      <c r="L87" s="11" t="s">
        <v>50</v>
      </c>
      <c r="M87" s="11"/>
      <c r="N87" s="252"/>
    </row>
    <row r="88" spans="1:14" ht="13.9" hidden="1" customHeight="1">
      <c r="A88" s="192" t="str">
        <f t="shared" si="13"/>
        <v>ТМЦ</v>
      </c>
      <c r="B88" s="95" t="str">
        <f t="shared" ref="B88" si="14">B87</f>
        <v>Нет</v>
      </c>
      <c r="C88" s="12"/>
      <c r="D88" s="7">
        <f t="shared" si="1"/>
        <v>3</v>
      </c>
      <c r="E88" s="142">
        <f>IF(D87=D86,IF(AND(B88=Данные!$B$7,NOT(ISBLANK(C88)),OR(A88=$A$2,A88=Данные!$C$9)),E87+1,E87),IF(AND(B88=Данные!$B$7,NOT(ISBLANK(C88)),OR(A88=$A$2,A88=Данные!$C$9)),1,0))</f>
        <v>3</v>
      </c>
      <c r="F88" s="118" t="str">
        <f t="shared" si="2"/>
        <v/>
      </c>
      <c r="G88" s="14"/>
      <c r="H88" s="13"/>
      <c r="I88" s="13"/>
      <c r="J88" s="14" t="s">
        <v>267</v>
      </c>
      <c r="K88" s="14" t="s">
        <v>267</v>
      </c>
      <c r="L88" s="11" t="s">
        <v>49</v>
      </c>
      <c r="M88" s="11"/>
      <c r="N88" s="252"/>
    </row>
    <row r="89" spans="1:14" ht="27" hidden="1" customHeight="1">
      <c r="A89" s="13" t="s">
        <v>174</v>
      </c>
      <c r="B89" s="6" t="s">
        <v>9</v>
      </c>
      <c r="C89" s="12" t="s">
        <v>45</v>
      </c>
      <c r="D89" s="7">
        <f t="shared" si="1"/>
        <v>3</v>
      </c>
      <c r="E89" s="142">
        <f>IF(D88=D87,IF(AND(B89=Данные!$B$7,NOT(ISBLANK(C89)),OR(A89=$A$2,A89=Данные!$C$9)),E88+1,E88),IF(AND(B89=Данные!$B$7,NOT(ISBLANK(C89)),OR(A89=$A$2,A89=Данные!$C$9)),1,0))</f>
        <v>3</v>
      </c>
      <c r="F89" s="118" t="str">
        <f t="shared" si="2"/>
        <v>3.3</v>
      </c>
      <c r="G89" s="16" t="s">
        <v>236</v>
      </c>
      <c r="H89" s="16" t="s">
        <v>241</v>
      </c>
      <c r="I89" s="10"/>
      <c r="J89" s="16" t="s">
        <v>38</v>
      </c>
      <c r="K89" s="11"/>
      <c r="L89" s="6"/>
      <c r="M89" s="6"/>
      <c r="N89" s="252"/>
    </row>
    <row r="90" spans="1:14" ht="13.9" hidden="1" customHeight="1">
      <c r="A90" s="192" t="str">
        <f t="shared" si="13"/>
        <v>ТМЦ</v>
      </c>
      <c r="B90" s="95" t="str">
        <f t="shared" ref="B90" si="15">B89</f>
        <v>Нет</v>
      </c>
      <c r="C90" s="12"/>
      <c r="D90" s="7">
        <f t="shared" si="1"/>
        <v>3</v>
      </c>
      <c r="E90" s="142">
        <f>IF(D89=D88,IF(AND(B90=Данные!$B$7,NOT(ISBLANK(C90)),OR(A90=$A$2,A90=Данные!$C$9)),E89+1,E89),IF(AND(B90=Данные!$B$7,NOT(ISBLANK(C90)),OR(A90=$A$2,A90=Данные!$C$9)),1,0))</f>
        <v>3</v>
      </c>
      <c r="F90" s="118" t="str">
        <f t="shared" si="2"/>
        <v/>
      </c>
      <c r="G90" s="14"/>
      <c r="H90" s="13"/>
      <c r="I90" s="13"/>
      <c r="J90" s="14" t="s">
        <v>268</v>
      </c>
      <c r="K90" s="14" t="s">
        <v>268</v>
      </c>
      <c r="L90" s="11" t="s">
        <v>50</v>
      </c>
      <c r="M90" s="11"/>
      <c r="N90" s="252"/>
    </row>
    <row r="91" spans="1:14" ht="13.9" hidden="1" customHeight="1">
      <c r="A91" s="192" t="str">
        <f t="shared" si="13"/>
        <v>ТМЦ</v>
      </c>
      <c r="B91" s="95" t="str">
        <f t="shared" ref="B91" si="16">B90</f>
        <v>Нет</v>
      </c>
      <c r="C91" s="12"/>
      <c r="D91" s="7">
        <f t="shared" si="1"/>
        <v>3</v>
      </c>
      <c r="E91" s="142">
        <f>IF(D90=D89,IF(AND(B91=Данные!$B$7,NOT(ISBLANK(C91)),OR(A91=$A$2,A91=Данные!$C$9)),E90+1,E90),IF(AND(B91=Данные!$B$7,NOT(ISBLANK(C91)),OR(A91=$A$2,A91=Данные!$C$9)),1,0))</f>
        <v>3</v>
      </c>
      <c r="F91" s="118" t="str">
        <f t="shared" si="2"/>
        <v/>
      </c>
      <c r="G91" s="14"/>
      <c r="H91" s="13"/>
      <c r="I91" s="13"/>
      <c r="J91" s="14" t="s">
        <v>269</v>
      </c>
      <c r="K91" s="14" t="s">
        <v>269</v>
      </c>
      <c r="L91" s="11" t="s">
        <v>49</v>
      </c>
      <c r="M91" s="11"/>
      <c r="N91" s="252"/>
    </row>
    <row r="92" spans="1:14" ht="29.25" hidden="1" customHeight="1">
      <c r="A92" s="13" t="s">
        <v>174</v>
      </c>
      <c r="B92" s="6" t="s">
        <v>9</v>
      </c>
      <c r="C92" s="12" t="s">
        <v>45</v>
      </c>
      <c r="D92" s="7">
        <f t="shared" si="1"/>
        <v>3</v>
      </c>
      <c r="E92" s="142">
        <f>IF(D91=D90,IF(AND(B92=Данные!$B$7,NOT(ISBLANK(C92)),OR(A92=$A$2,A92=Данные!$C$9)),E91+1,E91),IF(AND(B92=Данные!$B$7,NOT(ISBLANK(C92)),OR(A92=$A$2,A92=Данные!$C$9)),1,0))</f>
        <v>3</v>
      </c>
      <c r="F92" s="118" t="str">
        <f t="shared" si="2"/>
        <v>3.3</v>
      </c>
      <c r="G92" s="16" t="s">
        <v>237</v>
      </c>
      <c r="H92" s="16" t="s">
        <v>242</v>
      </c>
      <c r="I92" s="10"/>
      <c r="J92" s="16" t="s">
        <v>39</v>
      </c>
      <c r="K92" s="11"/>
      <c r="L92" s="6"/>
      <c r="M92" s="6"/>
      <c r="N92" s="252"/>
    </row>
    <row r="93" spans="1:14" ht="13.9" hidden="1" customHeight="1">
      <c r="A93" s="192" t="str">
        <f t="shared" si="13"/>
        <v>ТМЦ</v>
      </c>
      <c r="B93" s="95" t="str">
        <f t="shared" ref="B93" si="17">B92</f>
        <v>Нет</v>
      </c>
      <c r="C93" s="12"/>
      <c r="D93" s="7">
        <f t="shared" si="1"/>
        <v>3</v>
      </c>
      <c r="E93" s="142">
        <f>IF(D92=D91,IF(AND(B93=Данные!$B$7,NOT(ISBLANK(C93)),OR(A93=$A$2,A93=Данные!$C$9)),E92+1,E92),IF(AND(B93=Данные!$B$7,NOT(ISBLANK(C93)),OR(A93=$A$2,A93=Данные!$C$9)),1,0))</f>
        <v>3</v>
      </c>
      <c r="F93" s="118" t="str">
        <f t="shared" si="2"/>
        <v/>
      </c>
      <c r="G93" s="14"/>
      <c r="H93" s="13"/>
      <c r="I93" s="13"/>
      <c r="J93" s="14" t="s">
        <v>270</v>
      </c>
      <c r="K93" s="14" t="s">
        <v>270</v>
      </c>
      <c r="L93" s="11" t="s">
        <v>50</v>
      </c>
      <c r="M93" s="11"/>
      <c r="N93" s="252"/>
    </row>
    <row r="94" spans="1:14" ht="13.9" hidden="1" customHeight="1">
      <c r="A94" s="192" t="str">
        <f t="shared" si="13"/>
        <v>ТМЦ</v>
      </c>
      <c r="B94" s="95" t="str">
        <f t="shared" ref="B94" si="18">B93</f>
        <v>Нет</v>
      </c>
      <c r="C94" s="12"/>
      <c r="D94" s="7">
        <f t="shared" si="1"/>
        <v>3</v>
      </c>
      <c r="E94" s="142">
        <f>IF(D93=D92,IF(AND(B94=Данные!$B$7,NOT(ISBLANK(C94)),OR(A94=$A$2,A94=Данные!$C$9)),E93+1,E93),IF(AND(B94=Данные!$B$7,NOT(ISBLANK(C94)),OR(A94=$A$2,A94=Данные!$C$9)),1,0))</f>
        <v>3</v>
      </c>
      <c r="F94" s="118" t="str">
        <f t="shared" si="2"/>
        <v/>
      </c>
      <c r="G94" s="14"/>
      <c r="H94" s="13"/>
      <c r="I94" s="13"/>
      <c r="J94" s="14" t="s">
        <v>271</v>
      </c>
      <c r="K94" s="14" t="s">
        <v>271</v>
      </c>
      <c r="L94" s="11" t="s">
        <v>49</v>
      </c>
      <c r="M94" s="11"/>
      <c r="N94" s="252"/>
    </row>
    <row r="95" spans="1:14" ht="33.75" hidden="1" customHeight="1">
      <c r="A95" s="13" t="s">
        <v>174</v>
      </c>
      <c r="B95" s="6" t="s">
        <v>9</v>
      </c>
      <c r="C95" s="12" t="s">
        <v>45</v>
      </c>
      <c r="D95" s="7">
        <f t="shared" si="1"/>
        <v>3</v>
      </c>
      <c r="E95" s="142">
        <f>IF(D94=D93,IF(AND(B95=Данные!$B$7,NOT(ISBLANK(C95)),OR(A95=$A$2,A95=Данные!$C$9)),E94+1,E94),IF(AND(B95=Данные!$B$7,NOT(ISBLANK(C95)),OR(A95=$A$2,A95=Данные!$C$9)),1,0))</f>
        <v>3</v>
      </c>
      <c r="F95" s="118" t="str">
        <f t="shared" si="2"/>
        <v>3.3</v>
      </c>
      <c r="G95" s="16" t="s">
        <v>238</v>
      </c>
      <c r="H95" s="16" t="s">
        <v>243</v>
      </c>
      <c r="I95" s="10"/>
      <c r="J95" s="16" t="s">
        <v>30</v>
      </c>
      <c r="K95" s="11"/>
      <c r="L95" s="6"/>
      <c r="M95" s="6"/>
      <c r="N95" s="252"/>
    </row>
    <row r="96" spans="1:14" ht="13.9" hidden="1" customHeight="1">
      <c r="A96" s="192" t="str">
        <f t="shared" si="13"/>
        <v>ТМЦ</v>
      </c>
      <c r="B96" s="95" t="str">
        <f t="shared" ref="B96" si="19">B95</f>
        <v>Нет</v>
      </c>
      <c r="C96" s="12"/>
      <c r="D96" s="7">
        <f t="shared" si="1"/>
        <v>3</v>
      </c>
      <c r="E96" s="142">
        <f>IF(D95=D94,IF(AND(B96=Данные!$B$7,NOT(ISBLANK(C96)),OR(A96=$A$2,A96=Данные!$C$9)),E95+1,E95),IF(AND(B96=Данные!$B$7,NOT(ISBLANK(C96)),OR(A96=$A$2,A96=Данные!$C$9)),1,0))</f>
        <v>3</v>
      </c>
      <c r="F96" s="118" t="str">
        <f t="shared" si="2"/>
        <v/>
      </c>
      <c r="G96" s="14"/>
      <c r="H96" s="13"/>
      <c r="I96" s="13"/>
      <c r="J96" s="14" t="s">
        <v>272</v>
      </c>
      <c r="K96" s="14" t="s">
        <v>272</v>
      </c>
      <c r="L96" s="11" t="s">
        <v>50</v>
      </c>
      <c r="M96" s="11"/>
      <c r="N96" s="252"/>
    </row>
    <row r="97" spans="1:14" ht="13.9" hidden="1" customHeight="1">
      <c r="A97" s="192" t="str">
        <f t="shared" si="13"/>
        <v>ТМЦ</v>
      </c>
      <c r="B97" s="95" t="str">
        <f t="shared" ref="B97" si="20">B96</f>
        <v>Нет</v>
      </c>
      <c r="C97" s="12"/>
      <c r="D97" s="7">
        <f t="shared" si="1"/>
        <v>3</v>
      </c>
      <c r="E97" s="142">
        <f>IF(D96=D95,IF(AND(B97=Данные!$B$7,NOT(ISBLANK(C97)),OR(A97=$A$2,A97=Данные!$C$9)),E96+1,E96),IF(AND(B97=Данные!$B$7,NOT(ISBLANK(C97)),OR(A97=$A$2,A97=Данные!$C$9)),1,0))</f>
        <v>3</v>
      </c>
      <c r="F97" s="118" t="str">
        <f t="shared" si="2"/>
        <v/>
      </c>
      <c r="G97" s="14"/>
      <c r="H97" s="13"/>
      <c r="I97" s="13"/>
      <c r="J97" s="14" t="s">
        <v>273</v>
      </c>
      <c r="K97" s="14" t="s">
        <v>273</v>
      </c>
      <c r="L97" s="11" t="s">
        <v>49</v>
      </c>
      <c r="M97" s="11"/>
      <c r="N97" s="252"/>
    </row>
    <row r="98" spans="1:14" ht="34.5" hidden="1" customHeight="1">
      <c r="A98" s="13" t="s">
        <v>174</v>
      </c>
      <c r="B98" s="6" t="s">
        <v>9</v>
      </c>
      <c r="C98" s="12" t="s">
        <v>45</v>
      </c>
      <c r="D98" s="7">
        <f t="shared" si="1"/>
        <v>3</v>
      </c>
      <c r="E98" s="142">
        <f>IF(D97=D96,IF(AND(B98=Данные!$B$7,NOT(ISBLANK(C98)),OR(A98=$A$2,A98=Данные!$C$9)),E97+1,E97),IF(AND(B98=Данные!$B$7,NOT(ISBLANK(C98)),OR(A98=$A$2,A98=Данные!$C$9)),1,0))</f>
        <v>3</v>
      </c>
      <c r="F98" s="118" t="str">
        <f t="shared" si="2"/>
        <v>3.3</v>
      </c>
      <c r="G98" s="16" t="s">
        <v>239</v>
      </c>
      <c r="H98" s="16" t="s">
        <v>244</v>
      </c>
      <c r="I98" s="10"/>
      <c r="J98" s="16" t="s">
        <v>41</v>
      </c>
      <c r="K98" s="11"/>
      <c r="L98" s="6"/>
      <c r="M98" s="6"/>
      <c r="N98" s="252"/>
    </row>
    <row r="99" spans="1:14" ht="13.9" hidden="1" customHeight="1">
      <c r="A99" s="192" t="str">
        <f t="shared" si="13"/>
        <v>ТМЦ</v>
      </c>
      <c r="B99" s="95" t="str">
        <f t="shared" ref="B99" si="21">B98</f>
        <v>Нет</v>
      </c>
      <c r="C99" s="12"/>
      <c r="D99" s="7">
        <f t="shared" si="1"/>
        <v>3</v>
      </c>
      <c r="E99" s="142">
        <f>IF(D98=D97,IF(AND(B99=Данные!$B$7,NOT(ISBLANK(C99)),OR(A99=$A$2,A99=Данные!$C$9)),E98+1,E98),IF(AND(B99=Данные!$B$7,NOT(ISBLANK(C99)),OR(A99=$A$2,A99=Данные!$C$9)),1,0))</f>
        <v>3</v>
      </c>
      <c r="F99" s="118" t="str">
        <f t="shared" si="2"/>
        <v/>
      </c>
      <c r="G99" s="6"/>
      <c r="H99" s="13"/>
      <c r="I99" s="13"/>
      <c r="J99" s="14" t="s">
        <v>8</v>
      </c>
      <c r="K99" s="14" t="s">
        <v>8</v>
      </c>
      <c r="L99" s="11" t="s">
        <v>49</v>
      </c>
      <c r="M99" s="11"/>
      <c r="N99" s="252"/>
    </row>
    <row r="100" spans="1:14" ht="13.9" hidden="1" customHeight="1">
      <c r="A100" s="192" t="str">
        <f t="shared" si="13"/>
        <v>ТМЦ</v>
      </c>
      <c r="B100" s="95" t="str">
        <f t="shared" ref="B100" si="22">B99</f>
        <v>Нет</v>
      </c>
      <c r="C100" s="12"/>
      <c r="D100" s="7">
        <f t="shared" si="1"/>
        <v>3</v>
      </c>
      <c r="E100" s="142">
        <f>IF(D99=D98,IF(AND(B100=Данные!$B$7,NOT(ISBLANK(C100)),OR(A100=$A$2,A100=Данные!$C$9)),E99+1,E99),IF(AND(B100=Данные!$B$7,NOT(ISBLANK(C100)),OR(A100=$A$2,A100=Данные!$C$9)),1,0))</f>
        <v>3</v>
      </c>
      <c r="F100" s="118" t="str">
        <f t="shared" si="2"/>
        <v/>
      </c>
      <c r="G100" s="6"/>
      <c r="H100" s="13"/>
      <c r="I100" s="13"/>
      <c r="J100" s="14" t="s">
        <v>9</v>
      </c>
      <c r="K100" s="14" t="s">
        <v>9</v>
      </c>
      <c r="L100" s="11" t="s">
        <v>50</v>
      </c>
      <c r="M100" s="11"/>
      <c r="N100" s="252"/>
    </row>
    <row r="101" spans="1:14" ht="9" customHeight="1">
      <c r="A101" s="191" t="s">
        <v>175</v>
      </c>
      <c r="B101" s="31"/>
      <c r="C101" s="32"/>
      <c r="D101" s="7">
        <f>D100</f>
        <v>3</v>
      </c>
      <c r="E101" s="142">
        <f>IF(D100=D99,IF(AND(B101=Данные!$B$7,NOT(ISBLANK(C101)),OR(A101=$A$2,A101=Данные!$C$9)),E100+1,E100),IF(AND(B101=Данные!$B$7,NOT(ISBLANK(C101)),OR(A101=$A$2,A101=Данные!$C$9)),1,0))</f>
        <v>3</v>
      </c>
      <c r="F101" s="118"/>
      <c r="G101" s="35" t="s">
        <v>52</v>
      </c>
      <c r="H101" s="35"/>
      <c r="I101" s="35"/>
      <c r="J101" s="36"/>
      <c r="K101" s="36"/>
      <c r="L101" s="37"/>
      <c r="M101" s="6"/>
    </row>
    <row r="102" spans="1:14" ht="56.25" customHeight="1">
      <c r="A102" s="191" t="s">
        <v>175</v>
      </c>
      <c r="B102" s="6"/>
      <c r="C102" s="118"/>
      <c r="D102" s="7">
        <f>D101+1</f>
        <v>4</v>
      </c>
      <c r="E102" s="142">
        <f>IF(D101=D100,IF(AND(B102=Данные!$B$7,NOT(ISBLANK(C102)),OR(A102=$A$2,A102=Данные!$C$9)),E101+1,E101),IF(AND(B102=Данные!$B$7,NOT(ISBLANK(C102)),OR(A102=$A$2,A102=Данные!$C$9)),1,0))</f>
        <v>3</v>
      </c>
      <c r="F102" s="118">
        <f t="shared" si="2"/>
        <v>4</v>
      </c>
      <c r="G102" s="15" t="s">
        <v>294</v>
      </c>
      <c r="H102" s="15"/>
      <c r="I102" s="15"/>
      <c r="J102" s="15"/>
      <c r="K102" s="118"/>
      <c r="L102" s="6"/>
      <c r="M102" s="6"/>
    </row>
    <row r="103" spans="1:14" ht="180" hidden="1">
      <c r="A103" s="13" t="s">
        <v>174</v>
      </c>
      <c r="B103" s="6" t="s">
        <v>9</v>
      </c>
      <c r="C103" s="13" t="s">
        <v>46</v>
      </c>
      <c r="D103" s="9">
        <f t="shared" si="1"/>
        <v>4</v>
      </c>
      <c r="E103" s="142">
        <f>IF(D102=D101,IF(AND(B103=Данные!$B$7,NOT(ISBLANK(C103)),OR(A103=$A$2,A103=Данные!$C$9)),E102+1,E102),IF(AND(B103=Данные!$B$7,NOT(ISBLANK(C103)),OR(A103=$A$2,A103=Данные!$C$9)),1,0))</f>
        <v>0</v>
      </c>
      <c r="F103" s="118" t="str">
        <f t="shared" si="2"/>
        <v>4.0</v>
      </c>
      <c r="G103" s="10" t="s">
        <v>303</v>
      </c>
      <c r="H103" s="10" t="s">
        <v>304</v>
      </c>
      <c r="I103" s="23"/>
      <c r="J103" s="10" t="s">
        <v>159</v>
      </c>
      <c r="K103" s="11"/>
      <c r="L103" s="6"/>
      <c r="M103" s="6"/>
    </row>
    <row r="104" spans="1:14" ht="34.5" hidden="1" customHeight="1">
      <c r="A104" s="192" t="str">
        <f t="shared" ref="A104:B106" si="23">A103</f>
        <v>ТМЦ</v>
      </c>
      <c r="B104" s="95" t="str">
        <f t="shared" si="23"/>
        <v>Нет</v>
      </c>
      <c r="C104" s="13"/>
      <c r="D104" s="7">
        <f t="shared" si="1"/>
        <v>4</v>
      </c>
      <c r="E104" s="142">
        <f>IF(D103=D102,IF(AND(B104=Данные!$B$7,NOT(ISBLANK(C104)),OR(A104=$A$2,A104=Данные!$C$9)),E103+1,E103),IF(AND(B104=Данные!$B$7,NOT(ISBLANK(C104)),OR(A104=$A$2,A104=Данные!$C$9)),1,0))</f>
        <v>0</v>
      </c>
      <c r="F104" s="118" t="str">
        <f t="shared" si="2"/>
        <v/>
      </c>
      <c r="G104" s="6"/>
      <c r="H104" s="13"/>
      <c r="I104" s="13"/>
      <c r="J104" s="14" t="s">
        <v>134</v>
      </c>
      <c r="K104" s="14" t="s">
        <v>135</v>
      </c>
      <c r="L104" s="6"/>
      <c r="M104" s="11">
        <v>0</v>
      </c>
    </row>
    <row r="105" spans="1:14" ht="34.5" hidden="1" customHeight="1">
      <c r="A105" s="192" t="str">
        <f t="shared" si="23"/>
        <v>ТМЦ</v>
      </c>
      <c r="B105" s="95" t="str">
        <f t="shared" si="23"/>
        <v>Нет</v>
      </c>
      <c r="C105" s="13"/>
      <c r="D105" s="7">
        <f t="shared" si="1"/>
        <v>4</v>
      </c>
      <c r="E105" s="142">
        <f>IF(D104=D103,IF(AND(B105=Данные!$B$7,NOT(ISBLANK(C105)),OR(A105=$A$2,A105=Данные!$C$9)),E104+1,E104),IF(AND(B105=Данные!$B$7,NOT(ISBLANK(C105)),OR(A105=$A$2,A105=Данные!$C$9)),1,0))</f>
        <v>0</v>
      </c>
      <c r="F105" s="118" t="str">
        <f t="shared" si="2"/>
        <v/>
      </c>
      <c r="G105" s="6"/>
      <c r="H105" s="13"/>
      <c r="I105" s="13"/>
      <c r="J105" s="14" t="s">
        <v>132</v>
      </c>
      <c r="K105" s="14" t="s">
        <v>136</v>
      </c>
      <c r="L105" s="6"/>
      <c r="M105" s="11">
        <v>1</v>
      </c>
    </row>
    <row r="106" spans="1:14" ht="34.5" hidden="1" customHeight="1">
      <c r="A106" s="192" t="str">
        <f t="shared" si="23"/>
        <v>ТМЦ</v>
      </c>
      <c r="B106" s="95" t="str">
        <f t="shared" si="23"/>
        <v>Нет</v>
      </c>
      <c r="C106" s="13"/>
      <c r="D106" s="7">
        <f t="shared" si="1"/>
        <v>4</v>
      </c>
      <c r="E106" s="142">
        <f>IF(D105=D104,IF(AND(B106=Данные!$B$7,NOT(ISBLANK(C106)),OR(A106=$A$2,A106=Данные!$C$9)),E105+1,E105),IF(AND(B106=Данные!$B$7,NOT(ISBLANK(C106)),OR(A106=$A$2,A106=Данные!$C$9)),1,0))</f>
        <v>0</v>
      </c>
      <c r="F106" s="118" t="str">
        <f t="shared" si="2"/>
        <v/>
      </c>
      <c r="G106" s="6"/>
      <c r="H106" s="13"/>
      <c r="I106" s="13"/>
      <c r="J106" s="14" t="s">
        <v>133</v>
      </c>
      <c r="K106" s="14"/>
      <c r="L106" s="6"/>
      <c r="M106" s="11"/>
    </row>
    <row r="107" spans="1:14" ht="155.25" hidden="1" customHeight="1">
      <c r="A107" s="13" t="s">
        <v>174</v>
      </c>
      <c r="B107" s="6" t="s">
        <v>9</v>
      </c>
      <c r="C107" s="13" t="s">
        <v>46</v>
      </c>
      <c r="D107" s="9">
        <f t="shared" si="1"/>
        <v>4</v>
      </c>
      <c r="E107" s="142">
        <f>IF(D106=D105,IF(AND(B107=Данные!$B$7,NOT(ISBLANK(C107)),OR(A107=$A$2,A107=Данные!$C$9)),E106+1,E106),IF(AND(B107=Данные!$B$7,NOT(ISBLANK(C107)),OR(A107=$A$2,A107=Данные!$C$9)),1,0))</f>
        <v>0</v>
      </c>
      <c r="F107" s="118" t="str">
        <f t="shared" ref="F107:F110" si="24">IF(D107=D106,IF(ISBLANK(G107),"",CONCATENATE(D107,".",E107)),D107)</f>
        <v>4.0</v>
      </c>
      <c r="G107" s="10" t="s">
        <v>310</v>
      </c>
      <c r="H107" s="10" t="s">
        <v>304</v>
      </c>
      <c r="I107" s="23"/>
      <c r="J107" s="10" t="s">
        <v>159</v>
      </c>
      <c r="K107" s="11"/>
      <c r="L107" s="6"/>
      <c r="M107" s="6"/>
    </row>
    <row r="108" spans="1:14" ht="34.5" hidden="1" customHeight="1">
      <c r="A108" s="192" t="str">
        <f t="shared" ref="A108:B108" si="25">A107</f>
        <v>ТМЦ</v>
      </c>
      <c r="B108" s="95" t="str">
        <f t="shared" si="25"/>
        <v>Нет</v>
      </c>
      <c r="C108" s="13"/>
      <c r="D108" s="7">
        <f t="shared" si="1"/>
        <v>4</v>
      </c>
      <c r="E108" s="142">
        <f>IF(D107=D106,IF(AND(B108=Данные!$B$7,NOT(ISBLANK(C108)),OR(A108=$A$2,A108=Данные!$C$9)),E107+1,E107),IF(AND(B108=Данные!$B$7,NOT(ISBLANK(C108)),OR(A108=$A$2,A108=Данные!$C$9)),1,0))</f>
        <v>0</v>
      </c>
      <c r="F108" s="118" t="str">
        <f t="shared" si="24"/>
        <v/>
      </c>
      <c r="G108" s="6"/>
      <c r="H108" s="13"/>
      <c r="I108" s="13"/>
      <c r="J108" s="14" t="s">
        <v>134</v>
      </c>
      <c r="K108" s="14" t="s">
        <v>135</v>
      </c>
      <c r="L108" s="6"/>
      <c r="M108" s="11">
        <v>0</v>
      </c>
    </row>
    <row r="109" spans="1:14" ht="34.5" hidden="1" customHeight="1">
      <c r="A109" s="192" t="str">
        <f t="shared" ref="A109:B109" si="26">A108</f>
        <v>ТМЦ</v>
      </c>
      <c r="B109" s="95" t="str">
        <f t="shared" si="26"/>
        <v>Нет</v>
      </c>
      <c r="C109" s="13"/>
      <c r="D109" s="7">
        <f t="shared" si="1"/>
        <v>4</v>
      </c>
      <c r="E109" s="142">
        <f>IF(D108=D107,IF(AND(B109=Данные!$B$7,NOT(ISBLANK(C109)),OR(A109=$A$2,A109=Данные!$C$9)),E108+1,E108),IF(AND(B109=Данные!$B$7,NOT(ISBLANK(C109)),OR(A109=$A$2,A109=Данные!$C$9)),1,0))</f>
        <v>0</v>
      </c>
      <c r="F109" s="118" t="str">
        <f t="shared" si="24"/>
        <v/>
      </c>
      <c r="G109" s="6"/>
      <c r="H109" s="13"/>
      <c r="I109" s="13"/>
      <c r="J109" s="14" t="s">
        <v>132</v>
      </c>
      <c r="K109" s="14" t="s">
        <v>136</v>
      </c>
      <c r="L109" s="6"/>
      <c r="M109" s="11">
        <v>1</v>
      </c>
    </row>
    <row r="110" spans="1:14" ht="34.5" hidden="1" customHeight="1">
      <c r="A110" s="192" t="str">
        <f t="shared" ref="A110:B110" si="27">A109</f>
        <v>ТМЦ</v>
      </c>
      <c r="B110" s="95" t="str">
        <f t="shared" si="27"/>
        <v>Нет</v>
      </c>
      <c r="C110" s="13"/>
      <c r="D110" s="7">
        <f t="shared" si="1"/>
        <v>4</v>
      </c>
      <c r="E110" s="142">
        <f>IF(D109=D108,IF(AND(B110=Данные!$B$7,NOT(ISBLANK(C110)),OR(A110=$A$2,A110=Данные!$C$9)),E109+1,E109),IF(AND(B110=Данные!$B$7,NOT(ISBLANK(C110)),OR(A110=$A$2,A110=Данные!$C$9)),1,0))</f>
        <v>0</v>
      </c>
      <c r="F110" s="118" t="str">
        <f t="shared" si="24"/>
        <v/>
      </c>
      <c r="G110" s="6"/>
      <c r="H110" s="13"/>
      <c r="I110" s="13"/>
      <c r="J110" s="14" t="s">
        <v>133</v>
      </c>
      <c r="K110" s="14"/>
      <c r="L110" s="6"/>
      <c r="M110" s="11"/>
    </row>
    <row r="111" spans="1:14" ht="180">
      <c r="A111" s="13" t="s">
        <v>174</v>
      </c>
      <c r="B111" s="6" t="s">
        <v>8</v>
      </c>
      <c r="C111" s="13" t="s">
        <v>46</v>
      </c>
      <c r="D111" s="9">
        <f>D110</f>
        <v>4</v>
      </c>
      <c r="E111" s="142">
        <f>IF(D110=D109,IF(AND(B111=Данные!$B$7,NOT(ISBLANK(C111)),OR(A111=$A$2,A111=Данные!$C$9)),E110+1,E110),IF(AND(B111=Данные!$B$7,NOT(ISBLANK(C111)),OR(A111=$A$2,A111=Данные!$C$9)),1,0))</f>
        <v>1</v>
      </c>
      <c r="F111" s="118" t="str">
        <f>IF(D111=D110,IF(ISBLANK(G111),"",CONCATENATE(D111,".",E111)),D111)</f>
        <v>4.1</v>
      </c>
      <c r="G111" s="10" t="s">
        <v>305</v>
      </c>
      <c r="H111" s="10" t="s">
        <v>304</v>
      </c>
      <c r="I111" s="23"/>
      <c r="J111" s="10" t="s">
        <v>159</v>
      </c>
      <c r="K111" s="11"/>
      <c r="L111" s="6"/>
      <c r="M111" s="6"/>
    </row>
    <row r="112" spans="1:14" ht="22.5">
      <c r="A112" s="192" t="str">
        <f t="shared" ref="A112:B114" si="28">A111</f>
        <v>ТМЦ</v>
      </c>
      <c r="B112" s="95" t="str">
        <f t="shared" si="28"/>
        <v>Да</v>
      </c>
      <c r="C112" s="13"/>
      <c r="D112" s="7">
        <f t="shared" si="1"/>
        <v>4</v>
      </c>
      <c r="E112" s="142">
        <f>IF(D111=D106,IF(AND(B112=Данные!$B$7,NOT(ISBLANK(C112)),OR(A112=$A$2,A112=Данные!$C$9)),E111+1,E111),IF(AND(B112=Данные!$B$7,NOT(ISBLANK(C112)),OR(A112=$A$2,A112=Данные!$C$9)),1,0))</f>
        <v>1</v>
      </c>
      <c r="F112" s="118" t="str">
        <f t="shared" si="2"/>
        <v/>
      </c>
      <c r="G112" s="14"/>
      <c r="H112" s="13"/>
      <c r="I112" s="13"/>
      <c r="J112" s="14" t="s">
        <v>134</v>
      </c>
      <c r="K112" s="14" t="s">
        <v>135</v>
      </c>
      <c r="L112" s="6"/>
      <c r="M112" s="11">
        <v>0</v>
      </c>
    </row>
    <row r="113" spans="1:14" ht="33.75">
      <c r="A113" s="192" t="str">
        <f t="shared" si="28"/>
        <v>ТМЦ</v>
      </c>
      <c r="B113" s="95" t="str">
        <f t="shared" si="28"/>
        <v>Да</v>
      </c>
      <c r="C113" s="13"/>
      <c r="D113" s="7">
        <f t="shared" si="1"/>
        <v>4</v>
      </c>
      <c r="E113" s="142">
        <f>IF(D112=D111,IF(AND(B113=Данные!$B$7,NOT(ISBLANK(C113)),OR(A113=$A$2,A113=Данные!$C$9)),E112+1,E112),IF(AND(B113=Данные!$B$7,NOT(ISBLANK(C113)),OR(A113=$A$2,A113=Данные!$C$9)),1,0))</f>
        <v>1</v>
      </c>
      <c r="F113" s="118" t="str">
        <f t="shared" si="2"/>
        <v/>
      </c>
      <c r="G113" s="14"/>
      <c r="H113" s="13"/>
      <c r="I113" s="13"/>
      <c r="J113" s="14" t="s">
        <v>132</v>
      </c>
      <c r="K113" s="14" t="s">
        <v>136</v>
      </c>
      <c r="L113" s="6"/>
      <c r="M113" s="11">
        <v>1</v>
      </c>
    </row>
    <row r="114" spans="1:14" ht="33.75">
      <c r="A114" s="192" t="str">
        <f t="shared" si="28"/>
        <v>ТМЦ</v>
      </c>
      <c r="B114" s="95" t="str">
        <f t="shared" si="28"/>
        <v>Да</v>
      </c>
      <c r="C114" s="13"/>
      <c r="D114" s="7">
        <f t="shared" si="1"/>
        <v>4</v>
      </c>
      <c r="E114" s="142">
        <f>IF(D113=D112,IF(AND(B114=Данные!$B$7,NOT(ISBLANK(C114)),OR(A114=$A$2,A114=Данные!$C$9)),E113+1,E113),IF(AND(B114=Данные!$B$7,NOT(ISBLANK(C114)),OR(A114=$A$2,A114=Данные!$C$9)),1,0))</f>
        <v>1</v>
      </c>
      <c r="F114" s="118" t="str">
        <f t="shared" si="2"/>
        <v/>
      </c>
      <c r="G114" s="14"/>
      <c r="H114" s="13"/>
      <c r="I114" s="13"/>
      <c r="J114" s="14" t="s">
        <v>133</v>
      </c>
      <c r="K114" s="14"/>
      <c r="L114" s="6"/>
      <c r="M114" s="11"/>
    </row>
    <row r="115" spans="1:14" ht="180" hidden="1">
      <c r="A115" s="13" t="s">
        <v>313</v>
      </c>
      <c r="B115" s="6" t="s">
        <v>8</v>
      </c>
      <c r="C115" s="13" t="s">
        <v>46</v>
      </c>
      <c r="D115" s="9">
        <f t="shared" si="1"/>
        <v>4</v>
      </c>
      <c r="E115" s="142">
        <f>IF(D114=D113,IF(AND(B115=Данные!$B$7,NOT(ISBLANK(C115)),OR(A115=$A$2,A115=Данные!$C$9)),E114+1,E114),IF(AND(B115=Данные!$B$7,NOT(ISBLANK(C115)),OR(A115=$A$2,A115=Данные!$C$9)),1,0))</f>
        <v>1</v>
      </c>
      <c r="F115" s="118" t="str">
        <f t="shared" si="2"/>
        <v>4.1</v>
      </c>
      <c r="G115" s="10" t="s">
        <v>119</v>
      </c>
      <c r="H115" s="10" t="s">
        <v>304</v>
      </c>
      <c r="I115" s="23"/>
      <c r="J115" s="10" t="s">
        <v>159</v>
      </c>
      <c r="K115" s="11"/>
      <c r="L115" s="6"/>
      <c r="M115" s="6"/>
    </row>
    <row r="116" spans="1:14" ht="22.5" hidden="1">
      <c r="A116" s="192" t="str">
        <f t="shared" ref="A116:B118" si="29">A115</f>
        <v>Услуги/работы</v>
      </c>
      <c r="B116" s="95" t="str">
        <f t="shared" si="29"/>
        <v>Да</v>
      </c>
      <c r="C116" s="12"/>
      <c r="D116" s="7">
        <f t="shared" si="1"/>
        <v>4</v>
      </c>
      <c r="E116" s="142">
        <f>IF(D115=D114,IF(AND(B116=Данные!$B$7,NOT(ISBLANK(C116)),OR(A116=$A$2,A116=Данные!$C$9)),E115+1,E115),IF(AND(B116=Данные!$B$7,NOT(ISBLANK(C116)),OR(A116=$A$2,A116=Данные!$C$9)),1,0))</f>
        <v>1</v>
      </c>
      <c r="F116" s="118" t="str">
        <f t="shared" si="2"/>
        <v/>
      </c>
      <c r="G116" s="14"/>
      <c r="H116" s="13"/>
      <c r="I116" s="13"/>
      <c r="J116" s="14" t="s">
        <v>134</v>
      </c>
      <c r="K116" s="14" t="s">
        <v>135</v>
      </c>
      <c r="L116" s="6"/>
      <c r="M116" s="11">
        <v>0</v>
      </c>
      <c r="N116" s="250"/>
    </row>
    <row r="117" spans="1:14" ht="33.75" hidden="1">
      <c r="A117" s="192" t="str">
        <f t="shared" si="29"/>
        <v>Услуги/работы</v>
      </c>
      <c r="B117" s="95" t="str">
        <f t="shared" si="29"/>
        <v>Да</v>
      </c>
      <c r="C117" s="12"/>
      <c r="D117" s="7">
        <f t="shared" si="1"/>
        <v>4</v>
      </c>
      <c r="E117" s="142">
        <f>IF(D116=D115,IF(AND(B117=Данные!$B$7,NOT(ISBLANK(C117)),OR(A117=$A$2,A117=Данные!$C$9)),E116+1,E116),IF(AND(B117=Данные!$B$7,NOT(ISBLANK(C117)),OR(A117=$A$2,A117=Данные!$C$9)),1,0))</f>
        <v>1</v>
      </c>
      <c r="F117" s="118" t="str">
        <f t="shared" si="2"/>
        <v/>
      </c>
      <c r="G117" s="14"/>
      <c r="H117" s="13"/>
      <c r="I117" s="13"/>
      <c r="J117" s="14" t="s">
        <v>132</v>
      </c>
      <c r="K117" s="14" t="s">
        <v>136</v>
      </c>
      <c r="L117" s="6"/>
      <c r="M117" s="11">
        <v>1</v>
      </c>
      <c r="N117" s="250"/>
    </row>
    <row r="118" spans="1:14" ht="33.75" hidden="1">
      <c r="A118" s="192" t="str">
        <f t="shared" si="29"/>
        <v>Услуги/работы</v>
      </c>
      <c r="B118" s="95" t="str">
        <f t="shared" si="29"/>
        <v>Да</v>
      </c>
      <c r="C118" s="12"/>
      <c r="D118" s="7">
        <f t="shared" si="1"/>
        <v>4</v>
      </c>
      <c r="E118" s="142">
        <f>IF(D117=D116,IF(AND(B118=Данные!$B$7,NOT(ISBLANK(C118)),OR(A118=$A$2,A118=Данные!$C$9)),E117+1,E117),IF(AND(B118=Данные!$B$7,NOT(ISBLANK(C118)),OR(A118=$A$2,A118=Данные!$C$9)),1,0))</f>
        <v>1</v>
      </c>
      <c r="F118" s="118" t="str">
        <f t="shared" si="2"/>
        <v/>
      </c>
      <c r="G118" s="14"/>
      <c r="H118" s="13"/>
      <c r="I118" s="13"/>
      <c r="J118" s="14" t="s">
        <v>133</v>
      </c>
      <c r="K118" s="14"/>
      <c r="L118" s="6"/>
      <c r="M118" s="11"/>
      <c r="N118" s="250"/>
    </row>
    <row r="119" spans="1:14" ht="22.5">
      <c r="A119" s="191" t="s">
        <v>175</v>
      </c>
      <c r="B119" s="6"/>
      <c r="C119" s="118"/>
      <c r="D119" s="8">
        <f>D118+1</f>
        <v>5</v>
      </c>
      <c r="E119" s="142">
        <f>IF(D118=D117,IF(AND(B119=Данные!$B$7,NOT(ISBLANK(C119)),OR(A119=$A$2,A119=Данные!$C$9)),E118+1,E118),IF(AND(B119=Данные!$B$7,NOT(ISBLANK(C119)),OR(A119=$A$2,A119=Данные!$C$9)),1,0))</f>
        <v>1</v>
      </c>
      <c r="F119" s="118">
        <f>IF(D119=D118,IF(ISBLANK(G119),"",CONCATENATE(D119,".",E119)),D119)</f>
        <v>5</v>
      </c>
      <c r="G119" s="15" t="s">
        <v>53</v>
      </c>
      <c r="H119" s="15"/>
      <c r="I119" s="15"/>
      <c r="J119" s="15"/>
      <c r="K119" s="118"/>
      <c r="L119" s="6"/>
      <c r="M119" s="6"/>
    </row>
    <row r="120" spans="1:14" ht="45" hidden="1">
      <c r="A120" s="13" t="s">
        <v>313</v>
      </c>
      <c r="B120" s="6" t="s">
        <v>8</v>
      </c>
      <c r="C120" s="13" t="s">
        <v>46</v>
      </c>
      <c r="D120" s="9">
        <f t="shared" si="1"/>
        <v>5</v>
      </c>
      <c r="E120" s="142">
        <f>IF(D119=D118,IF(AND(B120=Данные!$B$7,NOT(ISBLANK(C120)),OR(A120=$A$2,A120=Данные!$C$9)),E119+1,E119),IF(AND(B120=Данные!$B$7,NOT(ISBLANK(C120)),OR(A120=$A$2,A120=Данные!$C$9)),1,0))</f>
        <v>0</v>
      </c>
      <c r="F120" s="118" t="str">
        <f t="shared" si="2"/>
        <v>5.0</v>
      </c>
      <c r="G120" s="16" t="s">
        <v>127</v>
      </c>
      <c r="H120" s="16" t="s">
        <v>42</v>
      </c>
      <c r="I120" s="23"/>
      <c r="J120" s="16" t="s">
        <v>34</v>
      </c>
      <c r="K120" s="11"/>
      <c r="L120" s="6"/>
      <c r="M120" s="6"/>
    </row>
    <row r="121" spans="1:14" ht="22.5" hidden="1">
      <c r="A121" s="192" t="str">
        <f>A120</f>
        <v>Услуги/работы</v>
      </c>
      <c r="B121" s="95" t="str">
        <f>B120</f>
        <v>Да</v>
      </c>
      <c r="C121" s="12"/>
      <c r="D121" s="7">
        <f t="shared" si="1"/>
        <v>5</v>
      </c>
      <c r="E121" s="142">
        <f>IF(D120=D119,IF(AND(B121=Данные!$B$7,NOT(ISBLANK(C121)),OR(A121=$A$2,A121=Данные!$C$9)),E120+1,E120),IF(AND(B121=Данные!$B$7,NOT(ISBLANK(C121)),OR(A121=$A$2,A121=Данные!$C$9)),1,0))</f>
        <v>0</v>
      </c>
      <c r="F121" s="118" t="str">
        <f t="shared" si="2"/>
        <v/>
      </c>
      <c r="G121" s="6"/>
      <c r="H121" s="13"/>
      <c r="I121" s="13"/>
      <c r="J121" s="14" t="s">
        <v>162</v>
      </c>
      <c r="K121" s="14" t="s">
        <v>55</v>
      </c>
      <c r="L121" s="6"/>
      <c r="M121" s="11">
        <v>1</v>
      </c>
    </row>
    <row r="122" spans="1:14" ht="22.5" hidden="1">
      <c r="A122" s="192" t="str">
        <f>A121</f>
        <v>Услуги/работы</v>
      </c>
      <c r="B122" s="95" t="str">
        <f>B121</f>
        <v>Да</v>
      </c>
      <c r="C122" s="12"/>
      <c r="D122" s="7">
        <f t="shared" si="1"/>
        <v>5</v>
      </c>
      <c r="E122" s="142">
        <f>IF(D121=D120,IF(AND(B122=Данные!$B$7,NOT(ISBLANK(C122)),OR(A122=$A$2,A122=Данные!$C$9)),E121+1,E121),IF(AND(B122=Данные!$B$7,NOT(ISBLANK(C122)),OR(A122=$A$2,A122=Данные!$C$9)),1,0))</f>
        <v>0</v>
      </c>
      <c r="F122" s="118" t="str">
        <f t="shared" si="2"/>
        <v/>
      </c>
      <c r="G122" s="6"/>
      <c r="H122" s="13"/>
      <c r="I122" s="13"/>
      <c r="J122" s="14"/>
      <c r="K122" s="14" t="s">
        <v>56</v>
      </c>
      <c r="L122" s="6"/>
      <c r="M122" s="11">
        <v>0</v>
      </c>
    </row>
    <row r="123" spans="1:14" ht="33.75" hidden="1">
      <c r="A123" s="13" t="s">
        <v>313</v>
      </c>
      <c r="B123" s="6" t="s">
        <v>8</v>
      </c>
      <c r="C123" s="13" t="s">
        <v>46</v>
      </c>
      <c r="D123" s="9">
        <f t="shared" si="1"/>
        <v>5</v>
      </c>
      <c r="E123" s="142">
        <f>IF(D122=D121,IF(AND(B123=Данные!$B$7,NOT(ISBLANK(C123)),OR(A123=$A$2,A123=Данные!$C$9)),E122+1,E122),IF(AND(B123=Данные!$B$7,NOT(ISBLANK(C123)),OR(A123=$A$2,A123=Данные!$C$9)),1,0))</f>
        <v>0</v>
      </c>
      <c r="F123" s="118" t="str">
        <f t="shared" si="2"/>
        <v>5.0</v>
      </c>
      <c r="G123" s="16" t="s">
        <v>262</v>
      </c>
      <c r="H123" s="16" t="s">
        <v>25</v>
      </c>
      <c r="I123" s="23"/>
      <c r="J123" s="16" t="s">
        <v>35</v>
      </c>
      <c r="K123" s="11"/>
      <c r="L123" s="6"/>
      <c r="M123" s="6"/>
    </row>
    <row r="124" spans="1:14" ht="22.5" hidden="1">
      <c r="A124" s="192" t="str">
        <f>A123</f>
        <v>Услуги/работы</v>
      </c>
      <c r="B124" s="95" t="str">
        <f>B123</f>
        <v>Да</v>
      </c>
      <c r="C124" s="12"/>
      <c r="D124" s="7">
        <f t="shared" si="1"/>
        <v>5</v>
      </c>
      <c r="E124" s="142">
        <f>IF(D123=D122,IF(AND(B124=Данные!$B$7,NOT(ISBLANK(C124)),OR(A124=$A$2,A124=Данные!$C$9)),E123+1,E123),IF(AND(B124=Данные!$B$7,NOT(ISBLANK(C124)),OR(A124=$A$2,A124=Данные!$C$9)),1,0))</f>
        <v>0</v>
      </c>
      <c r="F124" s="118" t="str">
        <f>IF(D124=D123,IF(ISBLANK(G124),"",CONCATENATE(D124,".",E124)),D124)</f>
        <v/>
      </c>
      <c r="G124" s="6"/>
      <c r="H124" s="13"/>
      <c r="I124" s="13"/>
      <c r="J124" s="14" t="s">
        <v>163</v>
      </c>
      <c r="K124" s="14" t="s">
        <v>55</v>
      </c>
      <c r="L124" s="6"/>
      <c r="M124" s="11">
        <v>1</v>
      </c>
    </row>
    <row r="125" spans="1:14" ht="22.5" hidden="1">
      <c r="A125" s="192" t="str">
        <f>A124</f>
        <v>Услуги/работы</v>
      </c>
      <c r="B125" s="95" t="str">
        <f>B124</f>
        <v>Да</v>
      </c>
      <c r="C125" s="12"/>
      <c r="D125" s="7">
        <f t="shared" si="1"/>
        <v>5</v>
      </c>
      <c r="E125" s="142">
        <f>IF(D124=D123,IF(AND(B125=Данные!$B$7,NOT(ISBLANK(C125)),OR(A125=$A$2,A125=Данные!$C$9)),E124+1,E124),IF(AND(B125=Данные!$B$7,NOT(ISBLANK(C125)),OR(A125=$A$2,A125=Данные!$C$9)),1,0))</f>
        <v>0</v>
      </c>
      <c r="F125" s="118" t="str">
        <f t="shared" si="2"/>
        <v/>
      </c>
      <c r="G125" s="6"/>
      <c r="H125" s="13"/>
      <c r="I125" s="13"/>
      <c r="J125" s="14"/>
      <c r="K125" s="14" t="s">
        <v>56</v>
      </c>
      <c r="L125" s="6"/>
      <c r="M125" s="11">
        <v>0</v>
      </c>
    </row>
    <row r="126" spans="1:14" ht="22.5">
      <c r="A126" s="13" t="s">
        <v>174</v>
      </c>
      <c r="B126" s="6" t="s">
        <v>8</v>
      </c>
      <c r="C126" s="13" t="s">
        <v>46</v>
      </c>
      <c r="D126" s="9">
        <f>D125</f>
        <v>5</v>
      </c>
      <c r="E126" s="142">
        <f>IF(D125=D124,IF(AND(B126=Данные!$B$7,NOT(ISBLANK(C126)),OR(A126=$A$2,A126=Данные!$C$9)),E125+1,E125),IF(AND(B126=Данные!$B$7,NOT(ISBLANK(C126)),OR(A126=$A$2,A126=Данные!$C$9)),1,0))</f>
        <v>1</v>
      </c>
      <c r="F126" s="118" t="str">
        <f>IF(D126=D125,IF(ISBLANK(G126),"",CONCATENATE(D126,".",E126)),D126)</f>
        <v>5.1</v>
      </c>
      <c r="G126" s="16" t="s">
        <v>255</v>
      </c>
      <c r="H126" s="3"/>
      <c r="I126" s="23"/>
      <c r="J126" s="3"/>
      <c r="K126" s="11"/>
      <c r="L126" s="6"/>
      <c r="M126" s="6"/>
    </row>
    <row r="127" spans="1:14" ht="56.25">
      <c r="A127" s="192" t="str">
        <f>A126</f>
        <v>ТМЦ</v>
      </c>
      <c r="B127" s="95" t="str">
        <f>B126</f>
        <v>Да</v>
      </c>
      <c r="C127" s="12"/>
      <c r="D127" s="7">
        <f t="shared" si="1"/>
        <v>5</v>
      </c>
      <c r="E127" s="142">
        <f>IF(D126=D125,IF(AND(B127=Данные!$B$7,NOT(ISBLANK(C127)),OR(A127=$A$2,A127=Данные!$C$9)),E126+1,E126),IF(AND(B127=Данные!$B$7,NOT(ISBLANK(C127)),OR(A127=$A$2,A127=Данные!$C$9)),1,0))</f>
        <v>1</v>
      </c>
      <c r="F127" s="118" t="str">
        <f t="shared" ref="F127:F157" si="30">IF(D127=D126,IF(ISBLANK(G127),"",CONCATENATE(D127,".",E127)),D127)</f>
        <v>5.1</v>
      </c>
      <c r="G127" s="13" t="s">
        <v>195</v>
      </c>
      <c r="H127" s="16" t="s">
        <v>197</v>
      </c>
      <c r="I127" s="13"/>
      <c r="J127" s="16" t="s">
        <v>34</v>
      </c>
      <c r="K127" s="14"/>
      <c r="L127" s="6"/>
      <c r="M127" s="11"/>
    </row>
    <row r="128" spans="1:14" ht="45">
      <c r="A128" s="192" t="str">
        <f>A127</f>
        <v>ТМЦ</v>
      </c>
      <c r="B128" s="95" t="str">
        <f>B127</f>
        <v>Да</v>
      </c>
      <c r="C128" s="12"/>
      <c r="D128" s="7">
        <f t="shared" si="1"/>
        <v>5</v>
      </c>
      <c r="E128" s="142">
        <f>IF(D127=D126,IF(AND(B128=Данные!$B$7,NOT(ISBLANK(C128)),OR(A128=$A$2,A128=Данные!$C$9)),E127+1,E127),IF(AND(B128=Данные!$B$7,NOT(ISBLANK(C128)),OR(A128=$A$2,A128=Данные!$C$9)),1,0))</f>
        <v>1</v>
      </c>
      <c r="F128" s="118" t="str">
        <f t="shared" si="30"/>
        <v>5.1</v>
      </c>
      <c r="G128" s="13" t="s">
        <v>196</v>
      </c>
      <c r="H128" s="16" t="s">
        <v>42</v>
      </c>
      <c r="I128" s="13"/>
      <c r="J128" s="16" t="s">
        <v>35</v>
      </c>
      <c r="K128" s="14"/>
      <c r="L128" s="6"/>
      <c r="M128" s="11"/>
    </row>
    <row r="129" spans="1:16" ht="120.75" customHeight="1">
      <c r="A129" s="13" t="s">
        <v>174</v>
      </c>
      <c r="B129" s="6" t="s">
        <v>8</v>
      </c>
      <c r="C129" s="13" t="s">
        <v>46</v>
      </c>
      <c r="D129" s="7">
        <f t="shared" si="1"/>
        <v>5</v>
      </c>
      <c r="E129" s="142">
        <f>IF(D128=D127,IF(AND(B129=Данные!$B$7,NOT(ISBLANK(C129)),OR(A129=$A$2,A129=Данные!$C$9)),E128+1,E128),IF(AND(B129=Данные!$B$7,NOT(ISBLANK(C129)),OR(A129=$A$2,A129=Данные!$C$9)),1,0))</f>
        <v>2</v>
      </c>
      <c r="F129" s="118" t="str">
        <f t="shared" si="30"/>
        <v>5.2</v>
      </c>
      <c r="G129" s="16" t="s">
        <v>320</v>
      </c>
      <c r="H129" s="165"/>
      <c r="I129" s="23"/>
      <c r="J129" s="166"/>
      <c r="K129" s="14"/>
      <c r="L129" s="6"/>
      <c r="M129" s="11"/>
      <c r="P129" s="176"/>
    </row>
    <row r="130" spans="1:16" ht="101.25">
      <c r="A130" s="192" t="str">
        <f t="shared" ref="A130:B133" si="31">A129</f>
        <v>ТМЦ</v>
      </c>
      <c r="B130" s="95" t="str">
        <f t="shared" si="31"/>
        <v>Да</v>
      </c>
      <c r="C130" s="13"/>
      <c r="D130" s="7">
        <f t="shared" si="1"/>
        <v>5</v>
      </c>
      <c r="E130" s="142">
        <f>IF(D129=D128,IF(AND(B130=Данные!$B$7,NOT(ISBLANK(C130)),OR(A130=$A$2,A130=Данные!$C$9)),E129+1,E129),IF(AND(B130=Данные!$B$7,NOT(ISBLANK(C130)),OR(A130=$A$2,A130=Данные!$C$9)),1,0))</f>
        <v>2</v>
      </c>
      <c r="F130" s="118" t="str">
        <f t="shared" si="30"/>
        <v/>
      </c>
      <c r="G130" s="13"/>
      <c r="H130" s="168" t="s">
        <v>329</v>
      </c>
      <c r="I130" s="167"/>
      <c r="J130" s="16"/>
      <c r="K130" s="14"/>
      <c r="L130" s="6"/>
      <c r="M130" s="11"/>
    </row>
    <row r="131" spans="1:16" ht="22.5">
      <c r="A131" s="192" t="str">
        <f t="shared" si="31"/>
        <v>ТМЦ</v>
      </c>
      <c r="B131" s="95" t="str">
        <f t="shared" si="31"/>
        <v>Да</v>
      </c>
      <c r="C131" s="12"/>
      <c r="D131" s="7">
        <f t="shared" si="1"/>
        <v>5</v>
      </c>
      <c r="E131" s="142">
        <f>IF(D130=D129,IF(AND(B131=Данные!$B$7,NOT(ISBLANK(C131)),OR(A131=$A$2,A131=Данные!$C$9)),E130+1,E130),IF(AND(B131=Данные!$B$7,NOT(ISBLANK(C131)),OR(A131=$A$2,A131=Данные!$C$9)),1,0))</f>
        <v>2</v>
      </c>
      <c r="F131" s="118" t="str">
        <f t="shared" si="30"/>
        <v/>
      </c>
      <c r="G131" s="13"/>
      <c r="H131" s="168"/>
      <c r="I131" s="13"/>
      <c r="J131" s="14" t="s">
        <v>317</v>
      </c>
      <c r="K131" s="14" t="s">
        <v>317</v>
      </c>
      <c r="L131" s="6"/>
      <c r="M131" s="11">
        <v>1</v>
      </c>
    </row>
    <row r="132" spans="1:16" ht="22.5">
      <c r="A132" s="192" t="str">
        <f t="shared" si="31"/>
        <v>ТМЦ</v>
      </c>
      <c r="B132" s="95" t="str">
        <f t="shared" si="31"/>
        <v>Да</v>
      </c>
      <c r="C132" s="12"/>
      <c r="D132" s="7">
        <f t="shared" si="1"/>
        <v>5</v>
      </c>
      <c r="E132" s="142">
        <f>IF(D131=D130,IF(AND(B132=Данные!$B$7,NOT(ISBLANK(C132)),OR(A132=$A$2,A132=Данные!$C$9)),E131+1,E131),IF(AND(B132=Данные!$B$7,NOT(ISBLANK(C132)),OR(A132=$A$2,A132=Данные!$C$9)),1,0))</f>
        <v>2</v>
      </c>
      <c r="F132" s="118" t="str">
        <f t="shared" si="30"/>
        <v/>
      </c>
      <c r="G132" s="13"/>
      <c r="H132" s="168"/>
      <c r="I132" s="13"/>
      <c r="J132" s="14" t="s">
        <v>319</v>
      </c>
      <c r="K132" s="14" t="s">
        <v>319</v>
      </c>
      <c r="L132" s="6"/>
      <c r="M132" s="11">
        <v>0.5</v>
      </c>
    </row>
    <row r="133" spans="1:16" ht="33.75">
      <c r="A133" s="192" t="str">
        <f t="shared" si="31"/>
        <v>ТМЦ</v>
      </c>
      <c r="B133" s="95" t="str">
        <f t="shared" si="31"/>
        <v>Да</v>
      </c>
      <c r="C133" s="12"/>
      <c r="D133" s="7">
        <f t="shared" si="1"/>
        <v>5</v>
      </c>
      <c r="E133" s="142">
        <f>IF(D132=D131,IF(AND(B133=Данные!$B$7,NOT(ISBLANK(C133)),OR(A133=$A$2,A133=Данные!$C$9)),E132+1,E132),IF(AND(B133=Данные!$B$7,NOT(ISBLANK(C133)),OR(A133=$A$2,A133=Данные!$C$9)),1,0))</f>
        <v>2</v>
      </c>
      <c r="F133" s="118" t="str">
        <f t="shared" si="30"/>
        <v/>
      </c>
      <c r="G133" s="13"/>
      <c r="H133" s="168"/>
      <c r="I133" s="13"/>
      <c r="J133" s="14" t="s">
        <v>318</v>
      </c>
      <c r="K133" s="14" t="s">
        <v>318</v>
      </c>
      <c r="L133" s="6"/>
      <c r="M133" s="11">
        <v>0</v>
      </c>
    </row>
    <row r="134" spans="1:16" ht="78.75" hidden="1">
      <c r="A134" s="13" t="s">
        <v>174</v>
      </c>
      <c r="B134" s="6" t="s">
        <v>9</v>
      </c>
      <c r="C134" s="13" t="s">
        <v>46</v>
      </c>
      <c r="D134" s="7">
        <f t="shared" si="1"/>
        <v>5</v>
      </c>
      <c r="E134" s="142">
        <f>IF(D133=D132,IF(AND(B134=Данные!$B$7,NOT(ISBLANK(C134)),OR(A134=$A$2,A134=Данные!$C$9)),E133+1,E133),IF(AND(B134=Данные!$B$7,NOT(ISBLANK(C134)),OR(A134=$A$2,A134=Данные!$C$9)),1,0))</f>
        <v>2</v>
      </c>
      <c r="F134" s="118" t="str">
        <f t="shared" si="30"/>
        <v>5.2</v>
      </c>
      <c r="G134" s="16" t="s">
        <v>284</v>
      </c>
      <c r="H134" s="165" t="s">
        <v>300</v>
      </c>
      <c r="I134" s="23"/>
      <c r="J134" s="148" t="s">
        <v>131</v>
      </c>
      <c r="K134" s="14"/>
      <c r="L134" s="6"/>
      <c r="M134" s="11"/>
      <c r="P134" s="176"/>
    </row>
    <row r="135" spans="1:16" ht="33.75" hidden="1">
      <c r="A135" s="192" t="str">
        <f>A134</f>
        <v>ТМЦ</v>
      </c>
      <c r="B135" s="95" t="str">
        <f>B134</f>
        <v>Нет</v>
      </c>
      <c r="C135" s="12"/>
      <c r="D135" s="7">
        <f t="shared" si="1"/>
        <v>5</v>
      </c>
      <c r="E135" s="142">
        <f>IF(D134=D133,IF(AND(B135=Данные!$B$7,NOT(ISBLANK(C135)),OR(A135=$A$2,A135=Данные!$C$9)),E134+1,E134),IF(AND(B135=Данные!$B$7,NOT(ISBLANK(C135)),OR(A135=$A$2,A135=Данные!$C$9)),1,0))</f>
        <v>2</v>
      </c>
      <c r="F135" s="118" t="str">
        <f t="shared" si="30"/>
        <v/>
      </c>
      <c r="G135" s="13"/>
      <c r="H135" s="168"/>
      <c r="I135" s="13"/>
      <c r="J135" s="14" t="s">
        <v>285</v>
      </c>
      <c r="K135" s="14" t="s">
        <v>55</v>
      </c>
      <c r="L135" s="6"/>
      <c r="M135" s="11">
        <v>1</v>
      </c>
    </row>
    <row r="136" spans="1:16" ht="33.75" hidden="1">
      <c r="A136" s="192" t="str">
        <f>A135</f>
        <v>ТМЦ</v>
      </c>
      <c r="B136" s="95" t="str">
        <f>B135</f>
        <v>Нет</v>
      </c>
      <c r="C136" s="12"/>
      <c r="D136" s="7">
        <f t="shared" si="1"/>
        <v>5</v>
      </c>
      <c r="E136" s="142">
        <f>IF(D135=D134,IF(AND(B136=Данные!$B$7,NOT(ISBLANK(C136)),OR(A136=$A$2,A136=Данные!$C$9)),E135+1,E135),IF(AND(B136=Данные!$B$7,NOT(ISBLANK(C136)),OR(A136=$A$2,A136=Данные!$C$9)),1,0))</f>
        <v>2</v>
      </c>
      <c r="F136" s="118" t="str">
        <f t="shared" si="30"/>
        <v/>
      </c>
      <c r="G136" s="13"/>
      <c r="H136" s="168"/>
      <c r="I136" s="13"/>
      <c r="J136" s="14" t="s">
        <v>286</v>
      </c>
      <c r="K136" s="14" t="s">
        <v>56</v>
      </c>
      <c r="L136" s="6"/>
      <c r="M136" s="11">
        <v>0</v>
      </c>
    </row>
    <row r="137" spans="1:16" ht="22.5" hidden="1">
      <c r="A137" s="13" t="s">
        <v>174</v>
      </c>
      <c r="B137" s="6" t="s">
        <v>9</v>
      </c>
      <c r="C137" s="13" t="s">
        <v>46</v>
      </c>
      <c r="D137" s="9">
        <f>D128</f>
        <v>5</v>
      </c>
      <c r="E137" s="142">
        <f>IF(D136=D135,IF(AND(B137=Данные!$B$7,NOT(ISBLANK(C137)),OR(A137=$A$2,A137=Данные!$C$9)),E136+1,E136),IF(AND(B137=Данные!$B$7,NOT(ISBLANK(C137)),OR(A137=$A$2,A137=Данные!$C$9)),1,0))</f>
        <v>2</v>
      </c>
      <c r="F137" s="118" t="str">
        <f t="shared" si="30"/>
        <v>5.2</v>
      </c>
      <c r="G137" s="16" t="s">
        <v>249</v>
      </c>
      <c r="H137" s="3"/>
      <c r="I137" s="23"/>
      <c r="J137" s="3"/>
      <c r="K137" s="11"/>
      <c r="L137" s="6"/>
      <c r="M137" s="6"/>
    </row>
    <row r="138" spans="1:16" ht="45" hidden="1">
      <c r="A138" s="192" t="str">
        <f>A137</f>
        <v>ТМЦ</v>
      </c>
      <c r="B138" s="95" t="str">
        <f>B137</f>
        <v>Нет</v>
      </c>
      <c r="C138" s="12"/>
      <c r="D138" s="7">
        <f t="shared" si="1"/>
        <v>5</v>
      </c>
      <c r="E138" s="142">
        <f>IF(D137=D136,IF(AND(B138=Данные!$B$7,NOT(ISBLANK(C138)),OR(A138=$A$2,A138=Данные!$C$9)),E137+1,E137),IF(AND(B138=Данные!$B$7,NOT(ISBLANK(C138)),OR(A138=$A$2,A138=Данные!$C$9)),1,0))</f>
        <v>2</v>
      </c>
      <c r="F138" s="118" t="str">
        <f t="shared" si="30"/>
        <v>5.2</v>
      </c>
      <c r="G138" s="13" t="s">
        <v>198</v>
      </c>
      <c r="H138" s="16" t="s">
        <v>42</v>
      </c>
      <c r="I138" s="13"/>
      <c r="J138" s="16" t="s">
        <v>34</v>
      </c>
      <c r="K138" s="14"/>
      <c r="L138" s="6"/>
      <c r="M138" s="11"/>
    </row>
    <row r="139" spans="1:16" ht="33.75" hidden="1">
      <c r="A139" s="192" t="str">
        <f>A138</f>
        <v>ТМЦ</v>
      </c>
      <c r="B139" s="95" t="str">
        <f>B138</f>
        <v>Нет</v>
      </c>
      <c r="C139" s="12"/>
      <c r="D139" s="7">
        <f t="shared" si="1"/>
        <v>5</v>
      </c>
      <c r="E139" s="142">
        <f>IF(D138=D137,IF(AND(B139=Данные!$B$7,NOT(ISBLANK(C139)),OR(A139=$A$2,A139=Данные!$C$9)),E138+1,E138),IF(AND(B139=Данные!$B$7,NOT(ISBLANK(C139)),OR(A139=$A$2,A139=Данные!$C$9)),1,0))</f>
        <v>2</v>
      </c>
      <c r="F139" s="118" t="str">
        <f t="shared" si="30"/>
        <v>5.2</v>
      </c>
      <c r="G139" s="13" t="s">
        <v>199</v>
      </c>
      <c r="H139" s="16" t="s">
        <v>25</v>
      </c>
      <c r="I139" s="13"/>
      <c r="J139" s="16" t="s">
        <v>35</v>
      </c>
      <c r="K139" s="14"/>
      <c r="L139" s="6"/>
      <c r="M139" s="11"/>
    </row>
    <row r="140" spans="1:16" ht="22.5">
      <c r="A140" s="13" t="s">
        <v>174</v>
      </c>
      <c r="B140" s="6" t="s">
        <v>8</v>
      </c>
      <c r="C140" s="13" t="s">
        <v>46</v>
      </c>
      <c r="D140" s="9">
        <f>D139</f>
        <v>5</v>
      </c>
      <c r="E140" s="142">
        <f>IF(D139=D138,IF(AND(B140=Данные!$B$7,NOT(ISBLANK(C140)),OR(A140=$A$2,A140=Данные!$C$9)),E139+1,E139),IF(AND(B140=Данные!$B$7,NOT(ISBLANK(C140)),OR(A140=$A$2,A140=Данные!$C$9)),1,0))</f>
        <v>3</v>
      </c>
      <c r="F140" s="118" t="str">
        <f t="shared" si="30"/>
        <v>5.3</v>
      </c>
      <c r="G140" s="16" t="s">
        <v>200</v>
      </c>
      <c r="H140" s="3"/>
      <c r="I140" s="23"/>
      <c r="J140" s="3"/>
      <c r="K140" s="11"/>
      <c r="L140" s="6"/>
      <c r="M140" s="6"/>
    </row>
    <row r="141" spans="1:16" ht="45">
      <c r="A141" s="192" t="str">
        <f>A140</f>
        <v>ТМЦ</v>
      </c>
      <c r="B141" s="95" t="str">
        <f>B140</f>
        <v>Да</v>
      </c>
      <c r="C141" s="12"/>
      <c r="D141" s="7">
        <f t="shared" si="1"/>
        <v>5</v>
      </c>
      <c r="E141" s="142">
        <f>IF(D140=D139,IF(AND(B141=Данные!$B$7,NOT(ISBLANK(C141)),OR(A141=$A$2,A141=Данные!$C$9)),E140+1,E140),IF(AND(B141=Данные!$B$7,NOT(ISBLANK(C141)),OR(A141=$A$2,A141=Данные!$C$9)),1,0))</f>
        <v>3</v>
      </c>
      <c r="F141" s="118" t="str">
        <f t="shared" si="30"/>
        <v>5.3</v>
      </c>
      <c r="G141" s="13" t="s">
        <v>201</v>
      </c>
      <c r="H141" s="16" t="s">
        <v>42</v>
      </c>
      <c r="I141" s="13"/>
      <c r="J141" s="16" t="s">
        <v>34</v>
      </c>
      <c r="K141" s="14"/>
      <c r="L141" s="6"/>
      <c r="M141" s="11"/>
    </row>
    <row r="142" spans="1:16" ht="33.75">
      <c r="A142" s="192" t="str">
        <f>A141</f>
        <v>ТМЦ</v>
      </c>
      <c r="B142" s="95" t="str">
        <f>B141</f>
        <v>Да</v>
      </c>
      <c r="C142" s="12"/>
      <c r="D142" s="7">
        <f t="shared" si="1"/>
        <v>5</v>
      </c>
      <c r="E142" s="142">
        <f>IF(D141=D140,IF(AND(B142=Данные!$B$7,NOT(ISBLANK(C142)),OR(A142=$A$2,A142=Данные!$C$9)),E141+1,E141),IF(AND(B142=Данные!$B$7,NOT(ISBLANK(C142)),OR(A142=$A$2,A142=Данные!$C$9)),1,0))</f>
        <v>3</v>
      </c>
      <c r="F142" s="118" t="str">
        <f t="shared" si="30"/>
        <v>5.3</v>
      </c>
      <c r="G142" s="13" t="s">
        <v>202</v>
      </c>
      <c r="H142" s="16" t="s">
        <v>25</v>
      </c>
      <c r="I142" s="13"/>
      <c r="J142" s="16" t="s">
        <v>35</v>
      </c>
      <c r="K142" s="14"/>
      <c r="L142" s="6"/>
      <c r="M142" s="11"/>
    </row>
    <row r="143" spans="1:16" ht="22.5">
      <c r="A143" s="13" t="s">
        <v>174</v>
      </c>
      <c r="B143" s="6" t="s">
        <v>8</v>
      </c>
      <c r="C143" s="13" t="s">
        <v>46</v>
      </c>
      <c r="D143" s="9">
        <f>D142</f>
        <v>5</v>
      </c>
      <c r="E143" s="142">
        <f>IF(D142=D141,IF(AND(B143=Данные!$B$7,NOT(ISBLANK(C143)),OR(A143=$A$2,A143=Данные!$C$9)),E142+1,E142),IF(AND(B143=Данные!$B$7,NOT(ISBLANK(C143)),OR(A143=$A$2,A143=Данные!$C$9)),1,0))</f>
        <v>4</v>
      </c>
      <c r="F143" s="118" t="str">
        <f t="shared" si="30"/>
        <v>5.4</v>
      </c>
      <c r="G143" s="16" t="s">
        <v>203</v>
      </c>
      <c r="H143" s="3"/>
      <c r="I143" s="23"/>
      <c r="J143" s="3"/>
      <c r="K143" s="11"/>
      <c r="L143" s="6"/>
      <c r="M143" s="6"/>
    </row>
    <row r="144" spans="1:16" ht="33.75">
      <c r="A144" s="192" t="str">
        <f t="shared" ref="A144:B150" si="32">A143</f>
        <v>ТМЦ</v>
      </c>
      <c r="B144" s="95" t="str">
        <f t="shared" si="32"/>
        <v>Да</v>
      </c>
      <c r="C144" s="12"/>
      <c r="D144" s="7">
        <f t="shared" si="1"/>
        <v>5</v>
      </c>
      <c r="E144" s="142">
        <f>IF(D143=D142,IF(AND(B144=Данные!$B$7,NOT(ISBLANK(C144)),OR(A144=$A$2,A144=Данные!$C$9)),E143+1,E143),IF(AND(B144=Данные!$B$7,NOT(ISBLANK(C144)),OR(A144=$A$2,A144=Данные!$C$9)),1,0))</f>
        <v>4</v>
      </c>
      <c r="F144" s="118" t="str">
        <f t="shared" si="30"/>
        <v>5.4</v>
      </c>
      <c r="G144" s="13" t="s">
        <v>204</v>
      </c>
      <c r="H144" s="16" t="s">
        <v>22</v>
      </c>
      <c r="I144" s="13"/>
      <c r="J144" s="16" t="s">
        <v>34</v>
      </c>
      <c r="K144" s="14"/>
      <c r="L144" s="6"/>
      <c r="M144" s="11"/>
    </row>
    <row r="145" spans="1:13" ht="45">
      <c r="A145" s="192" t="str">
        <f t="shared" si="32"/>
        <v>ТМЦ</v>
      </c>
      <c r="B145" s="95" t="str">
        <f t="shared" si="32"/>
        <v>Да</v>
      </c>
      <c r="C145" s="12"/>
      <c r="D145" s="7">
        <f t="shared" si="1"/>
        <v>5</v>
      </c>
      <c r="E145" s="142">
        <f>IF(D144=D143,IF(AND(B145=Данные!$B$7,NOT(ISBLANK(C145)),OR(A145=$A$2,A145=Данные!$C$9)),E144+1,E144),IF(AND(B145=Данные!$B$7,NOT(ISBLANK(C145)),OR(A145=$A$2,A145=Данные!$C$9)),1,0))</f>
        <v>4</v>
      </c>
      <c r="F145" s="118" t="str">
        <f t="shared" si="30"/>
        <v>5.4</v>
      </c>
      <c r="G145" s="13" t="s">
        <v>205</v>
      </c>
      <c r="H145" s="16" t="s">
        <v>42</v>
      </c>
      <c r="I145" s="13"/>
      <c r="J145" s="16" t="s">
        <v>34</v>
      </c>
      <c r="K145" s="14"/>
      <c r="L145" s="6"/>
      <c r="M145" s="11"/>
    </row>
    <row r="146" spans="1:13" ht="45">
      <c r="A146" s="192" t="str">
        <f t="shared" si="32"/>
        <v>ТМЦ</v>
      </c>
      <c r="B146" s="95" t="str">
        <f t="shared" si="32"/>
        <v>Да</v>
      </c>
      <c r="C146" s="12"/>
      <c r="D146" s="7">
        <f t="shared" si="1"/>
        <v>5</v>
      </c>
      <c r="E146" s="142">
        <f>IF(D145=D144,IF(AND(B146=Данные!$B$7,NOT(ISBLANK(C146)),OR(A146=$A$2,A146=Данные!$C$9)),E145+1,E145),IF(AND(B146=Данные!$B$7,NOT(ISBLANK(C146)),OR(A146=$A$2,A146=Данные!$C$9)),1,0))</f>
        <v>4</v>
      </c>
      <c r="F146" s="118" t="str">
        <f t="shared" si="30"/>
        <v>5.4</v>
      </c>
      <c r="G146" s="13" t="s">
        <v>206</v>
      </c>
      <c r="H146" s="16" t="s">
        <v>42</v>
      </c>
      <c r="I146" s="13"/>
      <c r="J146" s="16" t="s">
        <v>34</v>
      </c>
      <c r="K146" s="14"/>
      <c r="L146" s="6"/>
      <c r="M146" s="11"/>
    </row>
    <row r="147" spans="1:13" ht="45">
      <c r="A147" s="192" t="str">
        <f t="shared" si="32"/>
        <v>ТМЦ</v>
      </c>
      <c r="B147" s="95" t="str">
        <f t="shared" si="32"/>
        <v>Да</v>
      </c>
      <c r="C147" s="12"/>
      <c r="D147" s="7">
        <f t="shared" si="1"/>
        <v>5</v>
      </c>
      <c r="E147" s="142">
        <f>IF(D146=D145,IF(AND(B147=Данные!$B$7,NOT(ISBLANK(C147)),OR(A147=$A$2,A147=Данные!$C$9)),E146+1,E146),IF(AND(B147=Данные!$B$7,NOT(ISBLANK(C147)),OR(A147=$A$2,A147=Данные!$C$9)),1,0))</f>
        <v>4</v>
      </c>
      <c r="F147" s="118" t="str">
        <f t="shared" si="30"/>
        <v>5.4</v>
      </c>
      <c r="G147" s="13" t="s">
        <v>207</v>
      </c>
      <c r="H147" s="16" t="s">
        <v>42</v>
      </c>
      <c r="I147" s="13"/>
      <c r="J147" s="16" t="s">
        <v>34</v>
      </c>
      <c r="K147" s="14"/>
      <c r="L147" s="6"/>
      <c r="M147" s="11"/>
    </row>
    <row r="148" spans="1:13" ht="33.75">
      <c r="A148" s="192" t="str">
        <f t="shared" si="32"/>
        <v>ТМЦ</v>
      </c>
      <c r="B148" s="95" t="str">
        <f t="shared" si="32"/>
        <v>Да</v>
      </c>
      <c r="C148" s="12"/>
      <c r="D148" s="7">
        <f t="shared" si="1"/>
        <v>5</v>
      </c>
      <c r="E148" s="142">
        <f>IF(D147=D146,IF(AND(B148=Данные!$B$7,NOT(ISBLANK(C148)),OR(A148=$A$2,A148=Данные!$C$9)),E147+1,E147),IF(AND(B148=Данные!$B$7,NOT(ISBLANK(C148)),OR(A148=$A$2,A148=Данные!$C$9)),1,0))</f>
        <v>4</v>
      </c>
      <c r="F148" s="118" t="str">
        <f t="shared" si="30"/>
        <v>5.4</v>
      </c>
      <c r="G148" s="13" t="s">
        <v>208</v>
      </c>
      <c r="H148" s="16" t="s">
        <v>25</v>
      </c>
      <c r="I148" s="13"/>
      <c r="J148" s="16" t="s">
        <v>35</v>
      </c>
      <c r="K148" s="14"/>
      <c r="L148" s="6"/>
      <c r="M148" s="11"/>
    </row>
    <row r="149" spans="1:13" ht="22.5">
      <c r="A149" s="192" t="str">
        <f t="shared" si="32"/>
        <v>ТМЦ</v>
      </c>
      <c r="B149" s="95" t="str">
        <f t="shared" si="32"/>
        <v>Да</v>
      </c>
      <c r="C149" s="12"/>
      <c r="D149" s="7">
        <f t="shared" si="1"/>
        <v>5</v>
      </c>
      <c r="E149" s="142">
        <f>IF(D148=D147,IF(AND(B149=Данные!$B$7,NOT(ISBLANK(C149)),OR(A149=$A$2,A149=Данные!$C$9)),E148+1,E148),IF(AND(B149=Данные!$B$7,NOT(ISBLANK(C149)),OR(A149=$A$2,A149=Данные!$C$9)),1,0))</f>
        <v>4</v>
      </c>
      <c r="F149" s="118" t="str">
        <f t="shared" si="30"/>
        <v/>
      </c>
      <c r="G149" s="6"/>
      <c r="H149" s="13"/>
      <c r="I149" s="13"/>
      <c r="J149" s="14" t="s">
        <v>162</v>
      </c>
      <c r="K149" s="14" t="s">
        <v>55</v>
      </c>
      <c r="L149" s="6"/>
      <c r="M149" s="11">
        <v>1</v>
      </c>
    </row>
    <row r="150" spans="1:13" ht="22.5">
      <c r="A150" s="192" t="str">
        <f t="shared" si="32"/>
        <v>ТМЦ</v>
      </c>
      <c r="B150" s="95" t="str">
        <f t="shared" si="32"/>
        <v>Да</v>
      </c>
      <c r="C150" s="12"/>
      <c r="D150" s="7">
        <f t="shared" si="1"/>
        <v>5</v>
      </c>
      <c r="E150" s="142">
        <f>IF(D149=D148,IF(AND(B150=Данные!$B$7,NOT(ISBLANK(C150)),OR(A150=$A$2,A150=Данные!$C$9)),E149+1,E149),IF(AND(B150=Данные!$B$7,NOT(ISBLANK(C150)),OR(A150=$A$2,A150=Данные!$C$9)),1,0))</f>
        <v>4</v>
      </c>
      <c r="F150" s="118" t="str">
        <f t="shared" si="30"/>
        <v/>
      </c>
      <c r="G150" s="6"/>
      <c r="H150" s="13"/>
      <c r="I150" s="13"/>
      <c r="J150" s="14" t="s">
        <v>163</v>
      </c>
      <c r="K150" s="14" t="s">
        <v>56</v>
      </c>
      <c r="L150" s="6"/>
      <c r="M150" s="11">
        <v>0</v>
      </c>
    </row>
    <row r="151" spans="1:13" ht="13.9" hidden="1" customHeight="1">
      <c r="A151" s="191" t="s">
        <v>313</v>
      </c>
      <c r="B151" s="6"/>
      <c r="C151" s="118"/>
      <c r="D151" s="8">
        <f>D150+1</f>
        <v>6</v>
      </c>
      <c r="E151" s="142">
        <f>IF(D150=D149,IF(AND(B151=Данные!$B$7,NOT(ISBLANK(C151)),OR(A151=$A$2,A151=Данные!$C$9)),E150+1,E150),IF(AND(B151=Данные!$B$7,NOT(ISBLANK(C151)),OR(A151=$A$2,A151=Данные!$C$9)),1,0))</f>
        <v>4</v>
      </c>
      <c r="F151" s="118">
        <f>IF(D151=D150,IF(ISBLANK(G151),"",CONCATENATE(D151,".",E151)),D151)</f>
        <v>6</v>
      </c>
      <c r="G151" s="15" t="s">
        <v>123</v>
      </c>
      <c r="H151" s="15"/>
      <c r="I151" s="15"/>
      <c r="J151" s="15"/>
      <c r="K151" s="118"/>
      <c r="L151" s="6"/>
      <c r="M151" s="6"/>
    </row>
    <row r="152" spans="1:13" ht="33.75" hidden="1">
      <c r="A152" s="13" t="s">
        <v>175</v>
      </c>
      <c r="B152" s="6" t="s">
        <v>9</v>
      </c>
      <c r="C152" s="13" t="s">
        <v>46</v>
      </c>
      <c r="D152" s="9">
        <f t="shared" si="1"/>
        <v>6</v>
      </c>
      <c r="E152" s="142">
        <f>IF(D151=D150,IF(AND(B152=Данные!$B$7,NOT(ISBLANK(C152)),OR(A152=$A$2,A152=Данные!$C$9)),E151+1,E151),IF(AND(B152=Данные!$B$7,NOT(ISBLANK(C152)),OR(A152=$A$2,A152=Данные!$C$9)),1,0))</f>
        <v>0</v>
      </c>
      <c r="F152" s="118" t="str">
        <f>IF(D152=D151,IF(ISBLANK(G152),"",CONCATENATE(D152,".",E152)),D152)</f>
        <v>6.0</v>
      </c>
      <c r="G152" s="16" t="s">
        <v>40</v>
      </c>
      <c r="H152" s="16" t="s">
        <v>25</v>
      </c>
      <c r="I152" s="10"/>
      <c r="J152" s="16" t="s">
        <v>29</v>
      </c>
      <c r="K152" s="11"/>
      <c r="L152" s="6"/>
      <c r="M152" s="6"/>
    </row>
    <row r="153" spans="1:13" ht="13.9" hidden="1" customHeight="1">
      <c r="A153" s="192" t="str">
        <f t="shared" ref="A153:B157" si="33">A152</f>
        <v>общее</v>
      </c>
      <c r="B153" s="95" t="str">
        <f t="shared" si="33"/>
        <v>Нет</v>
      </c>
      <c r="C153" s="12"/>
      <c r="D153" s="7">
        <f t="shared" si="1"/>
        <v>6</v>
      </c>
      <c r="E153" s="142">
        <f>IF(D152=D151,IF(AND(B153=Данные!$B$7,NOT(ISBLANK(C153)),OR(A153=$A$2,A153=Данные!$C$9)),E152+1,E152),IF(AND(B153=Данные!$B$7,NOT(ISBLANK(C153)),OR(A153=$A$2,A153=Данные!$C$9)),1,0))</f>
        <v>0</v>
      </c>
      <c r="F153" s="118" t="str">
        <f t="shared" si="30"/>
        <v/>
      </c>
      <c r="G153" s="6"/>
      <c r="H153" s="13"/>
      <c r="I153" s="13"/>
      <c r="J153" s="14" t="s">
        <v>224</v>
      </c>
      <c r="K153" s="14" t="s">
        <v>224</v>
      </c>
      <c r="L153" s="6"/>
      <c r="M153" s="11">
        <v>0</v>
      </c>
    </row>
    <row r="154" spans="1:13" ht="13.9" hidden="1" customHeight="1">
      <c r="A154" s="192" t="str">
        <f t="shared" si="33"/>
        <v>общее</v>
      </c>
      <c r="B154" s="95" t="str">
        <f t="shared" si="33"/>
        <v>Нет</v>
      </c>
      <c r="C154" s="12"/>
      <c r="D154" s="7">
        <f t="shared" si="1"/>
        <v>6</v>
      </c>
      <c r="E154" s="142">
        <f>IF(D153=D152,IF(AND(B154=Данные!$B$7,NOT(ISBLANK(C154)),OR(A154=$A$2,A154=Данные!$C$9)),E153+1,E153),IF(AND(B154=Данные!$B$7,NOT(ISBLANK(C154)),OR(A154=$A$2,A154=Данные!$C$9)),1,0))</f>
        <v>0</v>
      </c>
      <c r="F154" s="118" t="str">
        <f>IF(D154=D153,IF(ISBLANK(G154),"",CONCATENATE(D154,".",E154)),D154)</f>
        <v/>
      </c>
      <c r="G154" s="6"/>
      <c r="H154" s="13"/>
      <c r="I154" s="13"/>
      <c r="J154" s="14" t="s">
        <v>54</v>
      </c>
      <c r="K154" s="14" t="s">
        <v>54</v>
      </c>
      <c r="L154" s="6"/>
      <c r="M154" s="11">
        <v>0.1</v>
      </c>
    </row>
    <row r="155" spans="1:13" ht="13.9" hidden="1" customHeight="1">
      <c r="A155" s="192" t="str">
        <f t="shared" si="33"/>
        <v>общее</v>
      </c>
      <c r="B155" s="95" t="str">
        <f t="shared" si="33"/>
        <v>Нет</v>
      </c>
      <c r="C155" s="12"/>
      <c r="D155" s="7">
        <f t="shared" si="1"/>
        <v>6</v>
      </c>
      <c r="E155" s="142">
        <f>IF(D154=D153,IF(AND(B155=Данные!$B$7,NOT(ISBLANK(C155)),OR(A155=$A$2,A155=Данные!$C$9)),E154+1,E154),IF(AND(B155=Данные!$B$7,NOT(ISBLANK(C155)),OR(A155=$A$2,A155=Данные!$C$9)),1,0))</f>
        <v>0</v>
      </c>
      <c r="F155" s="118" t="str">
        <f t="shared" si="30"/>
        <v/>
      </c>
      <c r="G155" s="6"/>
      <c r="H155" s="13"/>
      <c r="I155" s="13"/>
      <c r="J155" s="14" t="s">
        <v>4</v>
      </c>
      <c r="K155" s="14" t="s">
        <v>4</v>
      </c>
      <c r="L155" s="6"/>
      <c r="M155" s="11">
        <v>0.5</v>
      </c>
    </row>
    <row r="156" spans="1:13" ht="13.9" hidden="1" customHeight="1">
      <c r="A156" s="192" t="str">
        <f t="shared" si="33"/>
        <v>общее</v>
      </c>
      <c r="B156" s="95" t="str">
        <f t="shared" si="33"/>
        <v>Нет</v>
      </c>
      <c r="C156" s="12"/>
      <c r="D156" s="7">
        <f t="shared" si="1"/>
        <v>6</v>
      </c>
      <c r="E156" s="142">
        <f>IF(D155=D154,IF(AND(B156=Данные!$B$7,NOT(ISBLANK(C156)),OR(A156=$A$2,A156=Данные!$C$9)),E155+1,E155),IF(AND(B156=Данные!$B$7,NOT(ISBLANK(C156)),OR(A156=$A$2,A156=Данные!$C$9)),1,0))</f>
        <v>0</v>
      </c>
      <c r="F156" s="118" t="str">
        <f t="shared" si="30"/>
        <v/>
      </c>
      <c r="G156" s="6"/>
      <c r="H156" s="13"/>
      <c r="I156" s="13"/>
      <c r="J156" s="14" t="s">
        <v>5</v>
      </c>
      <c r="K156" s="14" t="s">
        <v>5</v>
      </c>
      <c r="L156" s="6"/>
      <c r="M156" s="11">
        <v>0.75</v>
      </c>
    </row>
    <row r="157" spans="1:13" ht="13.9" hidden="1" customHeight="1">
      <c r="A157" s="192" t="str">
        <f t="shared" si="33"/>
        <v>общее</v>
      </c>
      <c r="B157" s="95" t="str">
        <f t="shared" si="33"/>
        <v>Нет</v>
      </c>
      <c r="C157" s="12"/>
      <c r="D157" s="7">
        <f t="shared" si="1"/>
        <v>6</v>
      </c>
      <c r="E157" s="142">
        <f>IF(D156=D155,IF(AND(B157=Данные!$B$7,NOT(ISBLANK(C157)),OR(A157=$A$2,A157=Данные!$C$9)),E156+1,E156),IF(AND(B157=Данные!$B$7,NOT(ISBLANK(C157)),OR(A157=$A$2,A157=Данные!$C$9)),1,0))</f>
        <v>0</v>
      </c>
      <c r="F157" s="118" t="str">
        <f t="shared" si="30"/>
        <v/>
      </c>
      <c r="G157" s="6"/>
      <c r="H157" s="13"/>
      <c r="I157" s="13"/>
      <c r="J157" s="14" t="s">
        <v>6</v>
      </c>
      <c r="K157" s="14" t="s">
        <v>6</v>
      </c>
      <c r="L157" s="6"/>
      <c r="M157" s="11">
        <v>1</v>
      </c>
    </row>
    <row r="158" spans="1:13" ht="33.75" hidden="1">
      <c r="A158" s="13" t="s">
        <v>313</v>
      </c>
      <c r="B158" s="6" t="s">
        <v>8</v>
      </c>
      <c r="C158" s="13" t="s">
        <v>46</v>
      </c>
      <c r="D158" s="9">
        <f t="shared" si="1"/>
        <v>6</v>
      </c>
      <c r="E158" s="142">
        <f>IF(D157=D156,IF(AND(B158=Данные!$B$7,NOT(ISBLANK(C158)),OR(A158=$A$2,A158=Данные!$C$9)),E157+1,E157),IF(AND(B158=Данные!$B$7,NOT(ISBLANK(C158)),OR(A158=$A$2,A158=Данные!$C$9)),1,0))</f>
        <v>0</v>
      </c>
      <c r="F158" s="118" t="str">
        <f t="shared" si="2"/>
        <v>6.0</v>
      </c>
      <c r="G158" s="16" t="s">
        <v>104</v>
      </c>
      <c r="H158" s="16" t="s">
        <v>25</v>
      </c>
      <c r="I158" s="10"/>
      <c r="J158" s="16" t="s">
        <v>105</v>
      </c>
      <c r="K158" s="11"/>
      <c r="L158" s="6"/>
      <c r="M158" s="6"/>
    </row>
    <row r="159" spans="1:13" ht="22.5" hidden="1">
      <c r="A159" s="192" t="str">
        <f>A158</f>
        <v>Услуги/работы</v>
      </c>
      <c r="B159" s="95" t="str">
        <f>B158</f>
        <v>Да</v>
      </c>
      <c r="C159" s="12"/>
      <c r="D159" s="7">
        <f t="shared" si="1"/>
        <v>6</v>
      </c>
      <c r="E159" s="142">
        <f>IF(D158=D157,IF(AND(B159=Данные!$B$7,NOT(ISBLANK(C159)),OR(A159=$A$2,A159=Данные!$C$9)),E158+1,E158),IF(AND(B159=Данные!$B$7,NOT(ISBLANK(C159)),OR(A159=$A$2,A159=Данные!$C$9)),1,0))</f>
        <v>0</v>
      </c>
      <c r="F159" s="118" t="str">
        <f t="shared" si="2"/>
        <v/>
      </c>
      <c r="G159" s="14"/>
      <c r="H159" s="13"/>
      <c r="I159" s="13"/>
      <c r="J159" s="14" t="s">
        <v>8</v>
      </c>
      <c r="K159" s="14" t="s">
        <v>8</v>
      </c>
      <c r="L159" s="6"/>
      <c r="M159" s="11">
        <v>1</v>
      </c>
    </row>
    <row r="160" spans="1:13" ht="22.5" hidden="1">
      <c r="A160" s="192" t="str">
        <f>A159</f>
        <v>Услуги/работы</v>
      </c>
      <c r="B160" s="95" t="str">
        <f>B159</f>
        <v>Да</v>
      </c>
      <c r="C160" s="12"/>
      <c r="D160" s="7">
        <f t="shared" si="1"/>
        <v>6</v>
      </c>
      <c r="E160" s="142">
        <f>IF(D159=D158,IF(AND(B160=Данные!$B$7,NOT(ISBLANK(C160)),OR(A160=$A$2,A160=Данные!$C$9)),E159+1,E159),IF(AND(B160=Данные!$B$7,NOT(ISBLANK(C160)),OR(A160=$A$2,A160=Данные!$C$9)),1,0))</f>
        <v>0</v>
      </c>
      <c r="F160" s="118" t="str">
        <f t="shared" si="2"/>
        <v/>
      </c>
      <c r="G160" s="14"/>
      <c r="H160" s="13"/>
      <c r="I160" s="13"/>
      <c r="J160" s="14" t="s">
        <v>9</v>
      </c>
      <c r="K160" s="14" t="s">
        <v>9</v>
      </c>
      <c r="L160" s="6"/>
      <c r="M160" s="11">
        <v>0</v>
      </c>
    </row>
    <row r="161" spans="1:13" ht="90" hidden="1">
      <c r="A161" s="13" t="s">
        <v>175</v>
      </c>
      <c r="B161" s="6" t="s">
        <v>9</v>
      </c>
      <c r="C161" s="13" t="s">
        <v>46</v>
      </c>
      <c r="D161" s="9">
        <f t="shared" si="1"/>
        <v>6</v>
      </c>
      <c r="E161" s="142">
        <f>IF(D160=D159,IF(AND(B161=Данные!$B$7,NOT(ISBLANK(C161)),OR(A161=$A$2,A161=Данные!$C$9)),E160+1,E160),IF(AND(B161=Данные!$B$7,NOT(ISBLANK(C161)),OR(A161=$A$2,A161=Данные!$C$9)),1,0))</f>
        <v>0</v>
      </c>
      <c r="F161" s="118" t="str">
        <f t="shared" si="2"/>
        <v>6.0</v>
      </c>
      <c r="G161" s="16" t="s">
        <v>21</v>
      </c>
      <c r="H161" s="16" t="s">
        <v>240</v>
      </c>
      <c r="I161" s="10"/>
      <c r="J161" s="16" t="s">
        <v>36</v>
      </c>
      <c r="K161" s="11"/>
      <c r="L161" s="23" t="s">
        <v>281</v>
      </c>
      <c r="M161" s="6"/>
    </row>
    <row r="162" spans="1:13" ht="45" hidden="1">
      <c r="A162" s="192" t="str">
        <f>A161</f>
        <v>общее</v>
      </c>
      <c r="B162" s="95" t="str">
        <f>B161</f>
        <v>Нет</v>
      </c>
      <c r="C162" s="12"/>
      <c r="D162" s="7">
        <f t="shared" si="1"/>
        <v>6</v>
      </c>
      <c r="E162" s="142">
        <f>IF(D161=D160,IF(AND(B162=Данные!$B$7,NOT(ISBLANK(C162)),OR(A162=$A$2,A162=Данные!$C$9)),E161+1,E161),IF(AND(B162=Данные!$B$7,NOT(ISBLANK(C162)),OR(A162=$A$2,A162=Данные!$C$9)),1,0))</f>
        <v>0</v>
      </c>
      <c r="F162" s="118" t="str">
        <f t="shared" si="2"/>
        <v/>
      </c>
      <c r="G162" s="14"/>
      <c r="H162" s="13"/>
      <c r="I162" s="13"/>
      <c r="J162" s="14" t="str">
        <f>"менее "&amp;L161&amp;" чел."</f>
        <v>менее УКАЗАТЬ ЧИСЛО чел.</v>
      </c>
      <c r="K162" s="14" t="str">
        <f>"Достаточное кол-во / Соответствие "&amp;L161&amp;" чел."</f>
        <v>Достаточное кол-во / Соответствие УКАЗАТЬ ЧИСЛО чел.</v>
      </c>
      <c r="L162" s="6"/>
      <c r="M162" s="11">
        <v>1</v>
      </c>
    </row>
    <row r="163" spans="1:13" ht="45" hidden="1">
      <c r="A163" s="192" t="str">
        <f>A162</f>
        <v>общее</v>
      </c>
      <c r="B163" s="95" t="str">
        <f>B162</f>
        <v>Нет</v>
      </c>
      <c r="C163" s="12"/>
      <c r="D163" s="7">
        <f t="shared" si="1"/>
        <v>6</v>
      </c>
      <c r="E163" s="142">
        <f>IF(D162=D161,IF(AND(B163=Данные!$B$7,NOT(ISBLANK(C163)),OR(A163=$A$2,A163=Данные!$C$9)),E162+1,E162),IF(AND(B163=Данные!$B$7,NOT(ISBLANK(C163)),OR(A163=$A$2,A163=Данные!$C$9)),1,0))</f>
        <v>0</v>
      </c>
      <c r="F163" s="118" t="str">
        <f t="shared" si="2"/>
        <v/>
      </c>
      <c r="G163" s="14"/>
      <c r="H163" s="13"/>
      <c r="I163" s="13"/>
      <c r="J163" s="14" t="str">
        <f>L161&amp;" или более чел."</f>
        <v>УКАЗАТЬ ЧИСЛО или более чел.</v>
      </c>
      <c r="K163" s="14" t="str">
        <f>"Недостаточное кол-во / Несоответствие "&amp;L161&amp;" чел."</f>
        <v>Недостаточное кол-во / Несоответствие УКАЗАТЬ ЧИСЛО чел.</v>
      </c>
      <c r="L163" s="6"/>
      <c r="M163" s="11">
        <v>0</v>
      </c>
    </row>
    <row r="164" spans="1:13" ht="146.25" hidden="1">
      <c r="A164" s="13" t="s">
        <v>175</v>
      </c>
      <c r="B164" s="6" t="s">
        <v>9</v>
      </c>
      <c r="C164" s="13" t="s">
        <v>46</v>
      </c>
      <c r="D164" s="9">
        <f t="shared" si="1"/>
        <v>6</v>
      </c>
      <c r="E164" s="142">
        <f>IF(D163=D162,IF(AND(B164=Данные!$B$7,NOT(ISBLANK(C164)),OR(A164=$A$2,A164=Данные!$C$9)),E163+1,E163),IF(AND(B164=Данные!$B$7,NOT(ISBLANK(C164)),OR(A164=$A$2,A164=Данные!$C$9)),1,0))</f>
        <v>0</v>
      </c>
      <c r="F164" s="118" t="str">
        <f t="shared" si="2"/>
        <v>6.0</v>
      </c>
      <c r="G164" s="16" t="s">
        <v>235</v>
      </c>
      <c r="H164" s="16" t="s">
        <v>157</v>
      </c>
      <c r="I164" s="10"/>
      <c r="J164" s="16" t="s">
        <v>37</v>
      </c>
      <c r="K164" s="11"/>
      <c r="L164" s="23" t="s">
        <v>281</v>
      </c>
      <c r="M164" s="6"/>
    </row>
    <row r="165" spans="1:13" ht="45" hidden="1">
      <c r="A165" s="192" t="str">
        <f>A164</f>
        <v>общее</v>
      </c>
      <c r="B165" s="95" t="str">
        <f>B164</f>
        <v>Нет</v>
      </c>
      <c r="C165" s="12"/>
      <c r="D165" s="7">
        <f t="shared" si="1"/>
        <v>6</v>
      </c>
      <c r="E165" s="142">
        <f>IF(D164=D163,IF(AND(B165=Данные!$B$7,NOT(ISBLANK(C165)),OR(A165=$A$2,A165=Данные!$C$9)),E164+1,E164),IF(AND(B165=Данные!$B$7,NOT(ISBLANK(C165)),OR(A165=$A$2,A165=Данные!$C$9)),1,0))</f>
        <v>0</v>
      </c>
      <c r="F165" s="118">
        <f t="shared" ref="F165" si="34">IF(D165=D139,IF(ISBLANK(G165),"",CONCATENATE(D165,".",E165)),D165)</f>
        <v>6</v>
      </c>
      <c r="G165" s="14"/>
      <c r="H165" s="13"/>
      <c r="I165" s="13"/>
      <c r="J165" s="14" t="str">
        <f>"менее "&amp;L164&amp;" чел."</f>
        <v>менее УКАЗАТЬ ЧИСЛО чел.</v>
      </c>
      <c r="K165" s="14" t="str">
        <f>"Достаточное кол-во / Соответствие "&amp;L164&amp;" чел."</f>
        <v>Достаточное кол-во / Соответствие УКАЗАТЬ ЧИСЛО чел.</v>
      </c>
      <c r="L165" s="6"/>
      <c r="M165" s="11">
        <v>1</v>
      </c>
    </row>
    <row r="166" spans="1:13" ht="45" hidden="1">
      <c r="A166" s="192" t="str">
        <f>A165</f>
        <v>общее</v>
      </c>
      <c r="B166" s="95" t="str">
        <f>B165</f>
        <v>Нет</v>
      </c>
      <c r="C166" s="12"/>
      <c r="D166" s="7">
        <f t="shared" si="1"/>
        <v>6</v>
      </c>
      <c r="E166" s="142">
        <f>IF(D165=D164,IF(AND(B166=Данные!$B$7,NOT(ISBLANK(C166)),OR(A166=$A$2,A166=Данные!$C$9)),E165+1,E165),IF(AND(B166=Данные!$B$7,NOT(ISBLANK(C166)),OR(A166=$A$2,A166=Данные!$C$9)),1,0))</f>
        <v>0</v>
      </c>
      <c r="F166" s="118" t="str">
        <f t="shared" si="2"/>
        <v/>
      </c>
      <c r="G166" s="14"/>
      <c r="H166" s="13"/>
      <c r="I166" s="13"/>
      <c r="J166" s="14" t="str">
        <f>L164&amp;" или более чел."</f>
        <v>УКАЗАТЬ ЧИСЛО или более чел.</v>
      </c>
      <c r="K166" s="14" t="str">
        <f>"Недостаточное кол-во / Несоответствие "&amp;L164&amp;" чел."</f>
        <v>Недостаточное кол-во / Несоответствие УКАЗАТЬ ЧИСЛО чел.</v>
      </c>
      <c r="L166" s="6"/>
      <c r="M166" s="11">
        <v>0</v>
      </c>
    </row>
    <row r="167" spans="1:13" ht="157.5" hidden="1">
      <c r="A167" s="13" t="s">
        <v>175</v>
      </c>
      <c r="B167" s="6" t="s">
        <v>9</v>
      </c>
      <c r="C167" s="13" t="s">
        <v>46</v>
      </c>
      <c r="D167" s="9">
        <f t="shared" si="1"/>
        <v>6</v>
      </c>
      <c r="E167" s="142">
        <f>IF(D166=D165,IF(AND(B167=Данные!$B$7,NOT(ISBLANK(C167)),OR(A167=$A$2,A167=Данные!$C$9)),E166+1,E166),IF(AND(B167=Данные!$B$7,NOT(ISBLANK(C167)),OR(A167=$A$2,A167=Данные!$C$9)),1,0))</f>
        <v>0</v>
      </c>
      <c r="F167" s="118" t="str">
        <f t="shared" si="2"/>
        <v>6.0</v>
      </c>
      <c r="G167" s="16" t="s">
        <v>236</v>
      </c>
      <c r="H167" s="16" t="s">
        <v>241</v>
      </c>
      <c r="I167" s="10"/>
      <c r="J167" s="16" t="s">
        <v>38</v>
      </c>
      <c r="K167" s="11"/>
      <c r="L167" s="23" t="s">
        <v>281</v>
      </c>
      <c r="M167" s="6"/>
    </row>
    <row r="168" spans="1:13" ht="45" hidden="1">
      <c r="A168" s="192" t="str">
        <f>A167</f>
        <v>общее</v>
      </c>
      <c r="B168" s="95" t="str">
        <f>B167</f>
        <v>Нет</v>
      </c>
      <c r="C168" s="12"/>
      <c r="D168" s="7">
        <f t="shared" si="1"/>
        <v>6</v>
      </c>
      <c r="E168" s="142">
        <f>IF(D167=D166,IF(AND(B168=Данные!$B$7,NOT(ISBLANK(C168)),OR(A168=$A$2,A168=Данные!$C$9)),E167+1,E167),IF(AND(B168=Данные!$B$7,NOT(ISBLANK(C168)),OR(A168=$A$2,A168=Данные!$C$9)),1,0))</f>
        <v>0</v>
      </c>
      <c r="F168" s="118" t="str">
        <f t="shared" si="2"/>
        <v/>
      </c>
      <c r="G168" s="14"/>
      <c r="H168" s="13"/>
      <c r="I168" s="13"/>
      <c r="J168" s="14" t="str">
        <f>"менее "&amp;L167&amp;" чел."</f>
        <v>менее УКАЗАТЬ ЧИСЛО чел.</v>
      </c>
      <c r="K168" s="14" t="str">
        <f>"Достаточное кол-во / Соответствие "&amp;L167&amp;" чел."</f>
        <v>Достаточное кол-во / Соответствие УКАЗАТЬ ЧИСЛО чел.</v>
      </c>
      <c r="L168" s="6"/>
      <c r="M168" s="11">
        <v>1</v>
      </c>
    </row>
    <row r="169" spans="1:13" ht="45" hidden="1">
      <c r="A169" s="192" t="str">
        <f>A168</f>
        <v>общее</v>
      </c>
      <c r="B169" s="95" t="str">
        <f>B168</f>
        <v>Нет</v>
      </c>
      <c r="C169" s="12"/>
      <c r="D169" s="7">
        <f t="shared" si="1"/>
        <v>6</v>
      </c>
      <c r="E169" s="142">
        <f>IF(D168=D167,IF(AND(B169=Данные!$B$7,NOT(ISBLANK(C169)),OR(A169=$A$2,A169=Данные!$C$9)),E168+1,E168),IF(AND(B169=Данные!$B$7,NOT(ISBLANK(C169)),OR(A169=$A$2,A169=Данные!$C$9)),1,0))</f>
        <v>0</v>
      </c>
      <c r="F169" s="118" t="str">
        <f t="shared" si="2"/>
        <v/>
      </c>
      <c r="G169" s="14"/>
      <c r="H169" s="13"/>
      <c r="I169" s="13"/>
      <c r="J169" s="14" t="str">
        <f>L167&amp;" или более чел."</f>
        <v>УКАЗАТЬ ЧИСЛО или более чел.</v>
      </c>
      <c r="K169" s="14" t="str">
        <f>"Недостаточное кол-во / Несоответствие "&amp;L167&amp;" чел."</f>
        <v>Недостаточное кол-во / Несоответствие УКАЗАТЬ ЧИСЛО чел.</v>
      </c>
      <c r="L169" s="6"/>
      <c r="M169" s="11">
        <v>0</v>
      </c>
    </row>
    <row r="170" spans="1:13" ht="135" hidden="1">
      <c r="A170" s="13" t="s">
        <v>175</v>
      </c>
      <c r="B170" s="6" t="s">
        <v>9</v>
      </c>
      <c r="C170" s="13" t="s">
        <v>46</v>
      </c>
      <c r="D170" s="9">
        <f t="shared" si="1"/>
        <v>6</v>
      </c>
      <c r="E170" s="142">
        <f>IF(D169=D168,IF(AND(B170=Данные!$B$7,NOT(ISBLANK(C170)),OR(A170=$A$2,A170=Данные!$C$9)),E169+1,E169),IF(AND(B170=Данные!$B$7,NOT(ISBLANK(C170)),OR(A170=$A$2,A170=Данные!$C$9)),1,0))</f>
        <v>0</v>
      </c>
      <c r="F170" s="118" t="str">
        <f t="shared" si="2"/>
        <v>6.0</v>
      </c>
      <c r="G170" s="16" t="s">
        <v>237</v>
      </c>
      <c r="H170" s="16" t="s">
        <v>242</v>
      </c>
      <c r="I170" s="10"/>
      <c r="J170" s="16" t="s">
        <v>39</v>
      </c>
      <c r="K170" s="11"/>
      <c r="L170" s="23" t="s">
        <v>281</v>
      </c>
      <c r="M170" s="6"/>
    </row>
    <row r="171" spans="1:13" ht="45" hidden="1">
      <c r="A171" s="192" t="str">
        <f>A170</f>
        <v>общее</v>
      </c>
      <c r="B171" s="95" t="str">
        <f>B170</f>
        <v>Нет</v>
      </c>
      <c r="C171" s="12"/>
      <c r="D171" s="7">
        <f t="shared" si="1"/>
        <v>6</v>
      </c>
      <c r="E171" s="142">
        <f>IF(D170=D169,IF(AND(B171=Данные!$B$7,NOT(ISBLANK(C171)),OR(A171=$A$2,A171=Данные!$C$9)),E170+1,E170),IF(AND(B171=Данные!$B$7,NOT(ISBLANK(C171)),OR(A171=$A$2,A171=Данные!$C$9)),1,0))</f>
        <v>0</v>
      </c>
      <c r="F171" s="118" t="str">
        <f t="shared" si="2"/>
        <v/>
      </c>
      <c r="G171" s="14"/>
      <c r="H171" s="13"/>
      <c r="I171" s="13"/>
      <c r="J171" s="14" t="str">
        <f>"менее "&amp;L170&amp;" чел."</f>
        <v>менее УКАЗАТЬ ЧИСЛО чел.</v>
      </c>
      <c r="K171" s="14" t="str">
        <f>"Достаточное кол-во / Соответствие "&amp;L170&amp;" чел."</f>
        <v>Достаточное кол-во / Соответствие УКАЗАТЬ ЧИСЛО чел.</v>
      </c>
      <c r="L171" s="6"/>
      <c r="M171" s="11">
        <v>1</v>
      </c>
    </row>
    <row r="172" spans="1:13" ht="45" hidden="1">
      <c r="A172" s="192" t="str">
        <f>A171</f>
        <v>общее</v>
      </c>
      <c r="B172" s="95" t="str">
        <f>B171</f>
        <v>Нет</v>
      </c>
      <c r="C172" s="12"/>
      <c r="D172" s="7">
        <f t="shared" si="1"/>
        <v>6</v>
      </c>
      <c r="E172" s="142">
        <f>IF(D171=D170,IF(AND(B172=Данные!$B$7,NOT(ISBLANK(C172)),OR(A172=$A$2,A172=Данные!$C$9)),E171+1,E171),IF(AND(B172=Данные!$B$7,NOT(ISBLANK(C172)),OR(A172=$A$2,A172=Данные!$C$9)),1,0))</f>
        <v>0</v>
      </c>
      <c r="F172" s="118" t="str">
        <f t="shared" si="2"/>
        <v/>
      </c>
      <c r="G172" s="14"/>
      <c r="H172" s="13"/>
      <c r="I172" s="13"/>
      <c r="J172" s="14" t="str">
        <f>L170&amp;" или более чел."</f>
        <v>УКАЗАТЬ ЧИСЛО или более чел.</v>
      </c>
      <c r="K172" s="14" t="str">
        <f>"Недостаточное кол-во / Несоответствие "&amp;L170&amp;" чел."</f>
        <v>Недостаточное кол-во / Несоответствие УКАЗАТЬ ЧИСЛО чел.</v>
      </c>
      <c r="L172" s="6"/>
      <c r="M172" s="11">
        <v>0</v>
      </c>
    </row>
    <row r="173" spans="1:13" ht="135" hidden="1">
      <c r="A173" s="13" t="s">
        <v>175</v>
      </c>
      <c r="B173" s="6" t="s">
        <v>9</v>
      </c>
      <c r="C173" s="13" t="s">
        <v>46</v>
      </c>
      <c r="D173" s="9">
        <f t="shared" si="1"/>
        <v>6</v>
      </c>
      <c r="E173" s="142">
        <f>IF(D172=D171,IF(AND(B173=Данные!$B$7,NOT(ISBLANK(C173)),OR(A173=$A$2,A173=Данные!$C$9)),E172+1,E172),IF(AND(B173=Данные!$B$7,NOT(ISBLANK(C173)),OR(A173=$A$2,A173=Данные!$C$9)),1,0))</f>
        <v>0</v>
      </c>
      <c r="F173" s="118" t="str">
        <f t="shared" ref="F173:F266" si="35">IF(D173=D172,IF(ISBLANK(G173),"",CONCATENATE(D173,".",E173)),D173)</f>
        <v>6.0</v>
      </c>
      <c r="G173" s="16" t="s">
        <v>238</v>
      </c>
      <c r="H173" s="16" t="s">
        <v>243</v>
      </c>
      <c r="I173" s="10"/>
      <c r="J173" s="16" t="s">
        <v>30</v>
      </c>
      <c r="K173" s="11"/>
      <c r="L173" s="23" t="s">
        <v>281</v>
      </c>
      <c r="M173" s="6"/>
    </row>
    <row r="174" spans="1:13" ht="33.75" hidden="1">
      <c r="A174" s="192" t="str">
        <f>A173</f>
        <v>общее</v>
      </c>
      <c r="B174" s="95" t="str">
        <f>B173</f>
        <v>Нет</v>
      </c>
      <c r="C174" s="12"/>
      <c r="D174" s="7">
        <f t="shared" si="1"/>
        <v>6</v>
      </c>
      <c r="E174" s="142">
        <f>IF(D173=D172,IF(AND(B174=Данные!$B$7,NOT(ISBLANK(C174)),OR(A174=$A$2,A174=Данные!$C$9)),E173+1,E173),IF(AND(B174=Данные!$B$7,NOT(ISBLANK(C174)),OR(A174=$A$2,A174=Данные!$C$9)),1,0))</f>
        <v>0</v>
      </c>
      <c r="F174" s="118" t="str">
        <f t="shared" si="35"/>
        <v/>
      </c>
      <c r="G174" s="14"/>
      <c r="H174" s="13"/>
      <c r="I174" s="13"/>
      <c r="J174" s="14" t="str">
        <f>"менее "&amp;L173&amp;" ед."</f>
        <v>менее УКАЗАТЬ ЧИСЛО ед.</v>
      </c>
      <c r="K174" s="14" t="str">
        <f>"Достаточное кол-во / Соответствие "&amp;L173&amp;" ед."</f>
        <v>Достаточное кол-во / Соответствие УКАЗАТЬ ЧИСЛО ед.</v>
      </c>
      <c r="L174" s="6"/>
      <c r="M174" s="11">
        <v>1</v>
      </c>
    </row>
    <row r="175" spans="1:13" ht="33.75" hidden="1">
      <c r="A175" s="192" t="str">
        <f>A174</f>
        <v>общее</v>
      </c>
      <c r="B175" s="95" t="str">
        <f>B174</f>
        <v>Нет</v>
      </c>
      <c r="C175" s="12"/>
      <c r="D175" s="7">
        <f t="shared" ref="D175:D268" si="36">D174</f>
        <v>6</v>
      </c>
      <c r="E175" s="142">
        <f>IF(D174=D173,IF(AND(B175=Данные!$B$7,NOT(ISBLANK(C175)),OR(A175=$A$2,A175=Данные!$C$9)),E174+1,E174),IF(AND(B175=Данные!$B$7,NOT(ISBLANK(C175)),OR(A175=$A$2,A175=Данные!$C$9)),1,0))</f>
        <v>0</v>
      </c>
      <c r="F175" s="118" t="str">
        <f t="shared" si="35"/>
        <v/>
      </c>
      <c r="G175" s="14"/>
      <c r="H175" s="13"/>
      <c r="I175" s="13"/>
      <c r="J175" s="14" t="str">
        <f>L173&amp;" или более ед."</f>
        <v>УКАЗАТЬ ЧИСЛО или более ед.</v>
      </c>
      <c r="K175" s="14" t="str">
        <f>"Недостаточное кол-во / Несоответствие "&amp;L173&amp;" ед."</f>
        <v>Недостаточное кол-во / Несоответствие УКАЗАТЬ ЧИСЛО ед.</v>
      </c>
      <c r="L175" s="6"/>
      <c r="M175" s="11">
        <v>0</v>
      </c>
    </row>
    <row r="176" spans="1:13" ht="135" hidden="1">
      <c r="A176" s="13" t="s">
        <v>175</v>
      </c>
      <c r="B176" s="6" t="s">
        <v>9</v>
      </c>
      <c r="C176" s="13" t="s">
        <v>46</v>
      </c>
      <c r="D176" s="9">
        <f t="shared" si="36"/>
        <v>6</v>
      </c>
      <c r="E176" s="142">
        <f>IF(D175=D174,IF(AND(B176=Данные!$B$7,NOT(ISBLANK(C176)),OR(A176=$A$2,A176=Данные!$C$9)),E175+1,E175),IF(AND(B176=Данные!$B$7,NOT(ISBLANK(C176)),OR(A176=$A$2,A176=Данные!$C$9)),1,0))</f>
        <v>0</v>
      </c>
      <c r="F176" s="118" t="str">
        <f t="shared" si="35"/>
        <v>6.0</v>
      </c>
      <c r="G176" s="16" t="s">
        <v>239</v>
      </c>
      <c r="H176" s="16" t="s">
        <v>244</v>
      </c>
      <c r="I176" s="10"/>
      <c r="J176" s="16" t="s">
        <v>41</v>
      </c>
      <c r="K176" s="11"/>
      <c r="L176" s="6"/>
      <c r="M176" s="6"/>
    </row>
    <row r="177" spans="1:13" hidden="1">
      <c r="A177" s="192" t="str">
        <f>A176</f>
        <v>общее</v>
      </c>
      <c r="B177" s="95" t="str">
        <f>B176</f>
        <v>Нет</v>
      </c>
      <c r="C177" s="12"/>
      <c r="D177" s="7">
        <f t="shared" si="36"/>
        <v>6</v>
      </c>
      <c r="E177" s="142">
        <f>IF(D176=D175,IF(AND(B177=Данные!$B$7,NOT(ISBLANK(C177)),OR(A177=$A$2,A177=Данные!$C$9)),E176+1,E176),IF(AND(B177=Данные!$B$7,NOT(ISBLANK(C177)),OR(A177=$A$2,A177=Данные!$C$9)),1,0))</f>
        <v>0</v>
      </c>
      <c r="F177" s="118" t="str">
        <f t="shared" si="35"/>
        <v/>
      </c>
      <c r="G177" s="6"/>
      <c r="H177" s="13"/>
      <c r="I177" s="13"/>
      <c r="J177" s="14" t="s">
        <v>8</v>
      </c>
      <c r="K177" s="14" t="s">
        <v>8</v>
      </c>
      <c r="L177" s="6"/>
      <c r="M177" s="11">
        <v>1</v>
      </c>
    </row>
    <row r="178" spans="1:13" hidden="1">
      <c r="A178" s="192" t="str">
        <f>A177</f>
        <v>общее</v>
      </c>
      <c r="B178" s="95" t="str">
        <f>B177</f>
        <v>Нет</v>
      </c>
      <c r="C178" s="12"/>
      <c r="D178" s="7">
        <f t="shared" si="36"/>
        <v>6</v>
      </c>
      <c r="E178" s="142">
        <f>IF(D177=D176,IF(AND(B178=Данные!$B$7,NOT(ISBLANK(C178)),OR(A178=$A$2,A178=Данные!$C$9)),E177+1,E177),IF(AND(B178=Данные!$B$7,NOT(ISBLANK(C178)),OR(A178=$A$2,A178=Данные!$C$9)),1,0))</f>
        <v>0</v>
      </c>
      <c r="F178" s="118" t="str">
        <f t="shared" si="35"/>
        <v/>
      </c>
      <c r="G178" s="6"/>
      <c r="H178" s="13"/>
      <c r="I178" s="13"/>
      <c r="J178" s="14" t="s">
        <v>9</v>
      </c>
      <c r="K178" s="14" t="s">
        <v>9</v>
      </c>
      <c r="L178" s="6"/>
      <c r="M178" s="11">
        <v>0</v>
      </c>
    </row>
    <row r="179" spans="1:13" ht="13.9" customHeight="1">
      <c r="A179" s="191" t="s">
        <v>175</v>
      </c>
      <c r="B179" s="6"/>
      <c r="C179" s="118"/>
      <c r="D179" s="8">
        <v>6</v>
      </c>
      <c r="E179" s="142">
        <f>IF(D178=D177,IF(AND(B179=Данные!$B$7,NOT(ISBLANK(C179)),OR(A179=$A$2,A179=Данные!$C$9)),E178+1,E178),IF(AND(B179=Данные!$B$7,NOT(ISBLANK(C179)),OR(A179=$A$2,A179=Данные!$C$9)),1,0))</f>
        <v>0</v>
      </c>
      <c r="F179" s="118" t="str">
        <f>IF(D179=D178,IF(ISBLANK(G179),"",CONCATENATE(D179,".",E179)),D179)</f>
        <v>6.0</v>
      </c>
      <c r="G179" s="15" t="s">
        <v>1</v>
      </c>
      <c r="H179" s="15"/>
      <c r="I179" s="15"/>
      <c r="J179" s="15"/>
      <c r="K179" s="118"/>
      <c r="L179" s="6"/>
      <c r="M179" s="6"/>
    </row>
    <row r="180" spans="1:13" ht="33.75">
      <c r="A180" s="13" t="s">
        <v>175</v>
      </c>
      <c r="B180" s="6" t="s">
        <v>8</v>
      </c>
      <c r="C180" s="13" t="s">
        <v>46</v>
      </c>
      <c r="D180" s="9">
        <f>D179</f>
        <v>6</v>
      </c>
      <c r="E180" s="142">
        <f>IF(D179=D178,IF(AND(B180=Данные!$B$7,NOT(ISBLANK(C180)),OR(A180=$A$2,A180=Данные!$C$9)),E179+1,E179),IF(AND(B180=Данные!$B$7,NOT(ISBLANK(C180)),OR(A180=$A$2,A180=Данные!$C$9)),1,0))</f>
        <v>1</v>
      </c>
      <c r="F180" s="118" t="str">
        <f t="shared" si="35"/>
        <v>6.1</v>
      </c>
      <c r="G180" s="10" t="s">
        <v>2</v>
      </c>
      <c r="H180" s="10" t="s">
        <v>25</v>
      </c>
      <c r="I180" s="23"/>
      <c r="J180" s="10" t="s">
        <v>31</v>
      </c>
      <c r="K180" s="11"/>
      <c r="L180" s="6"/>
      <c r="M180" s="6"/>
    </row>
    <row r="181" spans="1:13" ht="13.9" customHeight="1">
      <c r="A181" s="192" t="str">
        <f t="shared" ref="A181:B184" si="37">A180</f>
        <v>общее</v>
      </c>
      <c r="B181" s="95" t="str">
        <f t="shared" si="37"/>
        <v>Да</v>
      </c>
      <c r="C181" s="12"/>
      <c r="D181" s="7">
        <f t="shared" si="36"/>
        <v>6</v>
      </c>
      <c r="E181" s="142">
        <f>IF(D180=D179,IF(AND(B181=Данные!$B$7,NOT(ISBLANK(C181)),OR(A181=$A$2,A181=Данные!$C$9)),E180+1,E180),IF(AND(B181=Данные!$B$7,NOT(ISBLANK(C181)),OR(A181=$A$2,A181=Данные!$C$9)),1,0))</f>
        <v>1</v>
      </c>
      <c r="F181" s="118" t="str">
        <f t="shared" si="35"/>
        <v/>
      </c>
      <c r="G181" s="6"/>
      <c r="H181" s="13"/>
      <c r="I181" s="13"/>
      <c r="J181" s="14" t="s">
        <v>54</v>
      </c>
      <c r="K181" s="14" t="s">
        <v>54</v>
      </c>
      <c r="L181" s="6"/>
      <c r="M181" s="11">
        <v>0.1</v>
      </c>
    </row>
    <row r="182" spans="1:13" ht="13.9" customHeight="1">
      <c r="A182" s="192" t="str">
        <f t="shared" si="37"/>
        <v>общее</v>
      </c>
      <c r="B182" s="95" t="str">
        <f t="shared" si="37"/>
        <v>Да</v>
      </c>
      <c r="C182" s="12"/>
      <c r="D182" s="7">
        <f t="shared" si="36"/>
        <v>6</v>
      </c>
      <c r="E182" s="142">
        <f>IF(D181=D180,IF(AND(B182=Данные!$B$7,NOT(ISBLANK(C182)),OR(A182=$A$2,A182=Данные!$C$9)),E181+1,E181),IF(AND(B182=Данные!$B$7,NOT(ISBLANK(C182)),OR(A182=$A$2,A182=Данные!$C$9)),1,0))</f>
        <v>1</v>
      </c>
      <c r="F182" s="118" t="str">
        <f t="shared" si="35"/>
        <v/>
      </c>
      <c r="G182" s="6"/>
      <c r="H182" s="13"/>
      <c r="I182" s="13"/>
      <c r="J182" s="14" t="s">
        <v>4</v>
      </c>
      <c r="K182" s="14" t="s">
        <v>4</v>
      </c>
      <c r="L182" s="6"/>
      <c r="M182" s="11">
        <v>0.5</v>
      </c>
    </row>
    <row r="183" spans="1:13" ht="13.9" customHeight="1">
      <c r="A183" s="192" t="str">
        <f t="shared" si="37"/>
        <v>общее</v>
      </c>
      <c r="B183" s="95" t="str">
        <f t="shared" si="37"/>
        <v>Да</v>
      </c>
      <c r="C183" s="12"/>
      <c r="D183" s="7">
        <f t="shared" si="36"/>
        <v>6</v>
      </c>
      <c r="E183" s="142">
        <f>IF(D182=D181,IF(AND(B183=Данные!$B$7,NOT(ISBLANK(C183)),OR(A183=$A$2,A183=Данные!$C$9)),E182+1,E182),IF(AND(B183=Данные!$B$7,NOT(ISBLANK(C183)),OR(A183=$A$2,A183=Данные!$C$9)),1,0))</f>
        <v>1</v>
      </c>
      <c r="F183" s="118" t="str">
        <f t="shared" si="35"/>
        <v/>
      </c>
      <c r="G183" s="6"/>
      <c r="H183" s="13"/>
      <c r="I183" s="13"/>
      <c r="J183" s="14" t="s">
        <v>5</v>
      </c>
      <c r="K183" s="14" t="s">
        <v>5</v>
      </c>
      <c r="L183" s="6"/>
      <c r="M183" s="11">
        <v>0.75</v>
      </c>
    </row>
    <row r="184" spans="1:13" ht="13.9" customHeight="1">
      <c r="A184" s="192" t="str">
        <f t="shared" si="37"/>
        <v>общее</v>
      </c>
      <c r="B184" s="95" t="str">
        <f t="shared" si="37"/>
        <v>Да</v>
      </c>
      <c r="C184" s="12"/>
      <c r="D184" s="7">
        <f t="shared" si="36"/>
        <v>6</v>
      </c>
      <c r="E184" s="142">
        <f>IF(D183=D182,IF(AND(B184=Данные!$B$7,NOT(ISBLANK(C184)),OR(A184=$A$2,A184=Данные!$C$9)),E183+1,E183),IF(AND(B184=Данные!$B$7,NOT(ISBLANK(C184)),OR(A184=$A$2,A184=Данные!$C$9)),1,0))</f>
        <v>1</v>
      </c>
      <c r="F184" s="118" t="str">
        <f t="shared" si="35"/>
        <v/>
      </c>
      <c r="G184" s="6"/>
      <c r="H184" s="13"/>
      <c r="I184" s="13"/>
      <c r="J184" s="14" t="s">
        <v>6</v>
      </c>
      <c r="K184" s="14" t="s">
        <v>6</v>
      </c>
      <c r="L184" s="6"/>
      <c r="M184" s="11">
        <v>1</v>
      </c>
    </row>
    <row r="185" spans="1:13" ht="33.75">
      <c r="A185" s="13" t="s">
        <v>175</v>
      </c>
      <c r="B185" s="6" t="s">
        <v>8</v>
      </c>
      <c r="C185" s="13" t="s">
        <v>46</v>
      </c>
      <c r="D185" s="9">
        <f t="shared" si="36"/>
        <v>6</v>
      </c>
      <c r="E185" s="142">
        <f>IF(D184=D183,IF(AND(B185=Данные!$B$7,NOT(ISBLANK(C185)),OR(A185=$A$2,A185=Данные!$C$9)),E184+1,E184),IF(AND(B185=Данные!$B$7,NOT(ISBLANK(C185)),OR(A185=$A$2,A185=Данные!$C$9)),1,0))</f>
        <v>2</v>
      </c>
      <c r="F185" s="118" t="str">
        <f t="shared" si="35"/>
        <v>6.2</v>
      </c>
      <c r="G185" s="10" t="s">
        <v>3</v>
      </c>
      <c r="H185" s="10" t="s">
        <v>25</v>
      </c>
      <c r="I185" s="23"/>
      <c r="J185" s="10" t="s">
        <v>31</v>
      </c>
      <c r="K185" s="11"/>
      <c r="L185" s="6"/>
      <c r="M185" s="6"/>
    </row>
    <row r="186" spans="1:13" ht="13.9" customHeight="1">
      <c r="A186" s="192" t="str">
        <f t="shared" ref="A186:B189" si="38">A185</f>
        <v>общее</v>
      </c>
      <c r="B186" s="95" t="str">
        <f t="shared" si="38"/>
        <v>Да</v>
      </c>
      <c r="C186" s="12"/>
      <c r="D186" s="7">
        <f t="shared" si="36"/>
        <v>6</v>
      </c>
      <c r="E186" s="142">
        <f>IF(D185=D184,IF(AND(B186=Данные!$B$7,NOT(ISBLANK(C186)),OR(A186=$A$2,A186=Данные!$C$9)),E185+1,E185),IF(AND(B186=Данные!$B$7,NOT(ISBLANK(C186)),OR(A186=$A$2,A186=Данные!$C$9)),1,0))</f>
        <v>2</v>
      </c>
      <c r="F186" s="118" t="str">
        <f t="shared" si="35"/>
        <v/>
      </c>
      <c r="G186" s="6"/>
      <c r="H186" s="13"/>
      <c r="I186" s="13"/>
      <c r="J186" s="14" t="s">
        <v>54</v>
      </c>
      <c r="K186" s="14" t="s">
        <v>54</v>
      </c>
      <c r="L186" s="6"/>
      <c r="M186" s="11">
        <v>0.1</v>
      </c>
    </row>
    <row r="187" spans="1:13" ht="13.9" customHeight="1">
      <c r="A187" s="192" t="str">
        <f t="shared" si="38"/>
        <v>общее</v>
      </c>
      <c r="B187" s="95" t="str">
        <f t="shared" si="38"/>
        <v>Да</v>
      </c>
      <c r="C187" s="12"/>
      <c r="D187" s="7">
        <f t="shared" si="36"/>
        <v>6</v>
      </c>
      <c r="E187" s="142">
        <f>IF(D186=D185,IF(AND(B187=Данные!$B$7,NOT(ISBLANK(C187)),OR(A187=$A$2,A187=Данные!$C$9)),E186+1,E186),IF(AND(B187=Данные!$B$7,NOT(ISBLANK(C187)),OR(A187=$A$2,A187=Данные!$C$9)),1,0))</f>
        <v>2</v>
      </c>
      <c r="F187" s="118" t="str">
        <f t="shared" si="35"/>
        <v/>
      </c>
      <c r="G187" s="6"/>
      <c r="H187" s="13"/>
      <c r="I187" s="13"/>
      <c r="J187" s="14" t="s">
        <v>4</v>
      </c>
      <c r="K187" s="14" t="s">
        <v>4</v>
      </c>
      <c r="L187" s="6"/>
      <c r="M187" s="11">
        <v>0.5</v>
      </c>
    </row>
    <row r="188" spans="1:13" ht="13.9" customHeight="1">
      <c r="A188" s="192" t="str">
        <f t="shared" si="38"/>
        <v>общее</v>
      </c>
      <c r="B188" s="95" t="str">
        <f t="shared" si="38"/>
        <v>Да</v>
      </c>
      <c r="C188" s="12"/>
      <c r="D188" s="7">
        <f t="shared" si="36"/>
        <v>6</v>
      </c>
      <c r="E188" s="142">
        <f>IF(D187=D186,IF(AND(B188=Данные!$B$7,NOT(ISBLANK(C188)),OR(A188=$A$2,A188=Данные!$C$9)),E187+1,E187),IF(AND(B188=Данные!$B$7,NOT(ISBLANK(C188)),OR(A188=$A$2,A188=Данные!$C$9)),1,0))</f>
        <v>2</v>
      </c>
      <c r="F188" s="118" t="str">
        <f t="shared" si="35"/>
        <v/>
      </c>
      <c r="G188" s="6"/>
      <c r="H188" s="13"/>
      <c r="I188" s="13"/>
      <c r="J188" s="14" t="s">
        <v>5</v>
      </c>
      <c r="K188" s="14" t="s">
        <v>5</v>
      </c>
      <c r="L188" s="6"/>
      <c r="M188" s="11">
        <v>0.75</v>
      </c>
    </row>
    <row r="189" spans="1:13" ht="13.9" customHeight="1">
      <c r="A189" s="192" t="str">
        <f t="shared" si="38"/>
        <v>общее</v>
      </c>
      <c r="B189" s="95" t="str">
        <f t="shared" si="38"/>
        <v>Да</v>
      </c>
      <c r="C189" s="12"/>
      <c r="D189" s="7">
        <f t="shared" si="36"/>
        <v>6</v>
      </c>
      <c r="E189" s="142">
        <f>IF(D188=D187,IF(AND(B189=Данные!$B$7,NOT(ISBLANK(C189)),OR(A189=$A$2,A189=Данные!$C$9)),E188+1,E188),IF(AND(B189=Данные!$B$7,NOT(ISBLANK(C189)),OR(A189=$A$2,A189=Данные!$C$9)),1,0))</f>
        <v>2</v>
      </c>
      <c r="F189" s="118" t="str">
        <f t="shared" si="35"/>
        <v/>
      </c>
      <c r="G189" s="6"/>
      <c r="H189" s="13"/>
      <c r="I189" s="13"/>
      <c r="J189" s="14" t="s">
        <v>6</v>
      </c>
      <c r="K189" s="14" t="s">
        <v>6</v>
      </c>
      <c r="L189" s="6"/>
      <c r="M189" s="11">
        <v>1</v>
      </c>
    </row>
    <row r="190" spans="1:13" ht="33.75" hidden="1">
      <c r="A190" s="13" t="s">
        <v>313</v>
      </c>
      <c r="B190" s="6" t="s">
        <v>8</v>
      </c>
      <c r="C190" s="13" t="s">
        <v>46</v>
      </c>
      <c r="D190" s="9">
        <f t="shared" si="36"/>
        <v>6</v>
      </c>
      <c r="E190" s="142">
        <f>IF(D189=D188,IF(AND(B190=Данные!$B$7,NOT(ISBLANK(C190)),OR(A190=$A$2,A190=Данные!$C$9)),E189+1,E189),IF(AND(B190=Данные!$B$7,NOT(ISBLANK(C190)),OR(A190=$A$2,A190=Данные!$C$9)),1,0))</f>
        <v>2</v>
      </c>
      <c r="F190" s="118" t="str">
        <f t="shared" si="35"/>
        <v>6.2</v>
      </c>
      <c r="G190" s="16" t="s">
        <v>97</v>
      </c>
      <c r="H190" s="10" t="s">
        <v>25</v>
      </c>
      <c r="I190" s="23"/>
      <c r="J190" s="10" t="s">
        <v>31</v>
      </c>
      <c r="K190" s="11"/>
      <c r="L190" s="6"/>
      <c r="M190" s="6"/>
    </row>
    <row r="191" spans="1:13" ht="13.9" hidden="1" customHeight="1">
      <c r="A191" s="192" t="str">
        <f t="shared" ref="A191:B194" si="39">A190</f>
        <v>Услуги/работы</v>
      </c>
      <c r="B191" s="95" t="str">
        <f t="shared" si="39"/>
        <v>Да</v>
      </c>
      <c r="C191" s="12"/>
      <c r="D191" s="7">
        <f t="shared" si="36"/>
        <v>6</v>
      </c>
      <c r="E191" s="142">
        <f>IF(D190=D189,IF(AND(B191=Данные!$B$7,NOT(ISBLANK(C191)),OR(A191=$A$2,A191=Данные!$C$9)),E190+1,E190),IF(AND(B191=Данные!$B$7,NOT(ISBLANK(C191)),OR(A191=$A$2,A191=Данные!$C$9)),1,0))</f>
        <v>2</v>
      </c>
      <c r="F191" s="118" t="str">
        <f t="shared" si="35"/>
        <v/>
      </c>
      <c r="G191" s="6"/>
      <c r="H191" s="13"/>
      <c r="I191" s="13"/>
      <c r="J191" s="14" t="s">
        <v>106</v>
      </c>
      <c r="K191" s="14" t="s">
        <v>106</v>
      </c>
      <c r="L191" s="6"/>
      <c r="M191" s="11">
        <v>0.1</v>
      </c>
    </row>
    <row r="192" spans="1:13" ht="13.9" hidden="1" customHeight="1">
      <c r="A192" s="192" t="str">
        <f t="shared" si="39"/>
        <v>Услуги/работы</v>
      </c>
      <c r="B192" s="95" t="str">
        <f t="shared" si="39"/>
        <v>Да</v>
      </c>
      <c r="C192" s="12"/>
      <c r="D192" s="7">
        <f t="shared" si="36"/>
        <v>6</v>
      </c>
      <c r="E192" s="142">
        <f>IF(D191=D190,IF(AND(B192=Данные!$B$7,NOT(ISBLANK(C192)),OR(A192=$A$2,A192=Данные!$C$9)),E191+1,E191),IF(AND(B192=Данные!$B$7,NOT(ISBLANK(C192)),OR(A192=$A$2,A192=Данные!$C$9)),1,0))</f>
        <v>2</v>
      </c>
      <c r="F192" s="118" t="str">
        <f t="shared" si="35"/>
        <v/>
      </c>
      <c r="G192" s="6"/>
      <c r="H192" s="13"/>
      <c r="I192" s="13"/>
      <c r="J192" s="14" t="s">
        <v>107</v>
      </c>
      <c r="K192" s="14" t="s">
        <v>107</v>
      </c>
      <c r="L192" s="6"/>
      <c r="M192" s="11">
        <v>0.5</v>
      </c>
    </row>
    <row r="193" spans="1:13" ht="13.9" hidden="1" customHeight="1">
      <c r="A193" s="192" t="str">
        <f t="shared" si="39"/>
        <v>Услуги/работы</v>
      </c>
      <c r="B193" s="95" t="str">
        <f t="shared" si="39"/>
        <v>Да</v>
      </c>
      <c r="C193" s="12"/>
      <c r="D193" s="7">
        <f t="shared" si="36"/>
        <v>6</v>
      </c>
      <c r="E193" s="142">
        <f>IF(D192=D191,IF(AND(B193=Данные!$B$7,NOT(ISBLANK(C193)),OR(A193=$A$2,A193=Данные!$C$9)),E192+1,E192),IF(AND(B193=Данные!$B$7,NOT(ISBLANK(C193)),OR(A193=$A$2,A193=Данные!$C$9)),1,0))</f>
        <v>2</v>
      </c>
      <c r="F193" s="118" t="str">
        <f t="shared" si="35"/>
        <v/>
      </c>
      <c r="G193" s="6"/>
      <c r="H193" s="13"/>
      <c r="I193" s="13"/>
      <c r="J193" s="14" t="s">
        <v>108</v>
      </c>
      <c r="K193" s="14" t="s">
        <v>108</v>
      </c>
      <c r="L193" s="6"/>
      <c r="M193" s="11">
        <v>0.75</v>
      </c>
    </row>
    <row r="194" spans="1:13" ht="13.9" hidden="1" customHeight="1">
      <c r="A194" s="192" t="str">
        <f t="shared" si="39"/>
        <v>Услуги/работы</v>
      </c>
      <c r="B194" s="95" t="str">
        <f t="shared" si="39"/>
        <v>Да</v>
      </c>
      <c r="C194" s="12"/>
      <c r="D194" s="7">
        <f t="shared" si="36"/>
        <v>6</v>
      </c>
      <c r="E194" s="142">
        <f>IF(D193=D192,IF(AND(B194=Данные!$B$7,NOT(ISBLANK(C194)),OR(A194=$A$2,A194=Данные!$C$9)),E193+1,E193),IF(AND(B194=Данные!$B$7,NOT(ISBLANK(C194)),OR(A194=$A$2,A194=Данные!$C$9)),1,0))</f>
        <v>2</v>
      </c>
      <c r="F194" s="118" t="str">
        <f t="shared" si="35"/>
        <v/>
      </c>
      <c r="G194" s="6"/>
      <c r="H194" s="13"/>
      <c r="I194" s="13"/>
      <c r="J194" s="14" t="s">
        <v>109</v>
      </c>
      <c r="K194" s="14" t="s">
        <v>109</v>
      </c>
      <c r="L194" s="6"/>
      <c r="M194" s="11">
        <v>1</v>
      </c>
    </row>
    <row r="195" spans="1:13" ht="33.75" hidden="1">
      <c r="A195" s="13" t="s">
        <v>313</v>
      </c>
      <c r="B195" s="6" t="s">
        <v>8</v>
      </c>
      <c r="C195" s="13" t="s">
        <v>46</v>
      </c>
      <c r="D195" s="9">
        <f t="shared" si="36"/>
        <v>6</v>
      </c>
      <c r="E195" s="142">
        <f>IF(D194=D193,IF(AND(B195=Данные!$B$7,NOT(ISBLANK(C195)),OR(A195=$A$2,A195=Данные!$C$9)),E194+1,E194),IF(AND(B195=Данные!$B$7,NOT(ISBLANK(C195)),OR(A195=$A$2,A195=Данные!$C$9)),1,0))</f>
        <v>2</v>
      </c>
      <c r="F195" s="118" t="str">
        <f t="shared" si="35"/>
        <v>6.2</v>
      </c>
      <c r="G195" s="16" t="s">
        <v>98</v>
      </c>
      <c r="H195" s="10" t="s">
        <v>25</v>
      </c>
      <c r="I195" s="23"/>
      <c r="J195" s="10" t="s">
        <v>31</v>
      </c>
      <c r="K195" s="11"/>
      <c r="L195" s="6"/>
      <c r="M195" s="6"/>
    </row>
    <row r="196" spans="1:13" ht="13.9" hidden="1" customHeight="1">
      <c r="A196" s="192" t="str">
        <f t="shared" ref="A196:B199" si="40">A195</f>
        <v>Услуги/работы</v>
      </c>
      <c r="B196" s="95" t="str">
        <f t="shared" si="40"/>
        <v>Да</v>
      </c>
      <c r="C196" s="12"/>
      <c r="D196" s="7">
        <f t="shared" si="36"/>
        <v>6</v>
      </c>
      <c r="E196" s="142">
        <f>IF(D195=D194,IF(AND(B196=Данные!$B$7,NOT(ISBLANK(C196)),OR(A196=$A$2,A196=Данные!$C$9)),E195+1,E195),IF(AND(B196=Данные!$B$7,NOT(ISBLANK(C196)),OR(A196=$A$2,A196=Данные!$C$9)),1,0))</f>
        <v>2</v>
      </c>
      <c r="F196" s="118" t="str">
        <f t="shared" si="35"/>
        <v/>
      </c>
      <c r="G196" s="6"/>
      <c r="H196" s="13"/>
      <c r="I196" s="13"/>
      <c r="J196" s="14" t="s">
        <v>54</v>
      </c>
      <c r="K196" s="14" t="s">
        <v>54</v>
      </c>
      <c r="L196" s="6"/>
      <c r="M196" s="11">
        <v>0.1</v>
      </c>
    </row>
    <row r="197" spans="1:13" ht="13.9" hidden="1" customHeight="1">
      <c r="A197" s="192" t="str">
        <f t="shared" si="40"/>
        <v>Услуги/работы</v>
      </c>
      <c r="B197" s="95" t="str">
        <f t="shared" si="40"/>
        <v>Да</v>
      </c>
      <c r="C197" s="12"/>
      <c r="D197" s="7">
        <f t="shared" si="36"/>
        <v>6</v>
      </c>
      <c r="E197" s="142">
        <f>IF(D196=D195,IF(AND(B197=Данные!$B$7,NOT(ISBLANK(C197)),OR(A197=$A$2,A197=Данные!$C$9)),E196+1,E196),IF(AND(B197=Данные!$B$7,NOT(ISBLANK(C197)),OR(A197=$A$2,A197=Данные!$C$9)),1,0))</f>
        <v>2</v>
      </c>
      <c r="F197" s="118" t="str">
        <f t="shared" si="35"/>
        <v/>
      </c>
      <c r="G197" s="6"/>
      <c r="H197" s="13"/>
      <c r="I197" s="13"/>
      <c r="J197" s="14" t="s">
        <v>4</v>
      </c>
      <c r="K197" s="14" t="s">
        <v>4</v>
      </c>
      <c r="L197" s="6"/>
      <c r="M197" s="11">
        <v>0.5</v>
      </c>
    </row>
    <row r="198" spans="1:13" ht="13.9" hidden="1" customHeight="1">
      <c r="A198" s="192" t="str">
        <f t="shared" si="40"/>
        <v>Услуги/работы</v>
      </c>
      <c r="B198" s="95" t="str">
        <f t="shared" si="40"/>
        <v>Да</v>
      </c>
      <c r="C198" s="12"/>
      <c r="D198" s="7">
        <f t="shared" si="36"/>
        <v>6</v>
      </c>
      <c r="E198" s="142">
        <f>IF(D197=D196,IF(AND(B198=Данные!$B$7,NOT(ISBLANK(C198)),OR(A198=$A$2,A198=Данные!$C$9)),E197+1,E197),IF(AND(B198=Данные!$B$7,NOT(ISBLANK(C198)),OR(A198=$A$2,A198=Данные!$C$9)),1,0))</f>
        <v>2</v>
      </c>
      <c r="F198" s="118" t="str">
        <f t="shared" si="35"/>
        <v/>
      </c>
      <c r="G198" s="6"/>
      <c r="H198" s="13"/>
      <c r="I198" s="13"/>
      <c r="J198" s="14" t="s">
        <v>5</v>
      </c>
      <c r="K198" s="14" t="s">
        <v>5</v>
      </c>
      <c r="L198" s="6"/>
      <c r="M198" s="11">
        <v>0.75</v>
      </c>
    </row>
    <row r="199" spans="1:13" ht="13.9" hidden="1" customHeight="1">
      <c r="A199" s="192" t="str">
        <f t="shared" si="40"/>
        <v>Услуги/работы</v>
      </c>
      <c r="B199" s="95" t="str">
        <f t="shared" si="40"/>
        <v>Да</v>
      </c>
      <c r="C199" s="12"/>
      <c r="D199" s="7">
        <f t="shared" si="36"/>
        <v>6</v>
      </c>
      <c r="E199" s="142">
        <f>IF(D198=D197,IF(AND(B199=Данные!$B$7,NOT(ISBLANK(C199)),OR(A199=$A$2,A199=Данные!$C$9)),E198+1,E198),IF(AND(B199=Данные!$B$7,NOT(ISBLANK(C199)),OR(A199=$A$2,A199=Данные!$C$9)),1,0))</f>
        <v>2</v>
      </c>
      <c r="F199" s="118" t="str">
        <f t="shared" si="35"/>
        <v/>
      </c>
      <c r="G199" s="6"/>
      <c r="H199" s="13"/>
      <c r="I199" s="13"/>
      <c r="J199" s="14" t="s">
        <v>6</v>
      </c>
      <c r="K199" s="14" t="s">
        <v>6</v>
      </c>
      <c r="L199" s="6"/>
      <c r="M199" s="11">
        <v>1</v>
      </c>
    </row>
    <row r="200" spans="1:13" ht="67.5" hidden="1">
      <c r="A200" s="13" t="s">
        <v>313</v>
      </c>
      <c r="B200" s="6" t="s">
        <v>8</v>
      </c>
      <c r="C200" s="13" t="s">
        <v>46</v>
      </c>
      <c r="D200" s="9">
        <f t="shared" si="36"/>
        <v>6</v>
      </c>
      <c r="E200" s="142">
        <f>IF(D199=D198,IF(AND(B200=Данные!$B$7,NOT(ISBLANK(C200)),OR(A200=$A$2,A200=Данные!$C$9)),E199+1,E199),IF(AND(B200=Данные!$B$7,NOT(ISBLANK(C200)),OR(A200=$A$2,A200=Данные!$C$9)),1,0))</f>
        <v>2</v>
      </c>
      <c r="F200" s="118" t="str">
        <f t="shared" si="35"/>
        <v>6.2</v>
      </c>
      <c r="G200" s="16" t="s">
        <v>118</v>
      </c>
      <c r="H200" s="10" t="s">
        <v>250</v>
      </c>
      <c r="I200" s="23"/>
      <c r="J200" s="10" t="s">
        <v>31</v>
      </c>
      <c r="K200" s="11"/>
      <c r="L200" s="6"/>
      <c r="M200" s="6"/>
    </row>
    <row r="201" spans="1:13" ht="13.9" hidden="1" customHeight="1">
      <c r="A201" s="192" t="str">
        <f>A200</f>
        <v>Услуги/работы</v>
      </c>
      <c r="B201" s="95" t="str">
        <f>B200</f>
        <v>Да</v>
      </c>
      <c r="C201" s="12"/>
      <c r="D201" s="7">
        <f t="shared" si="36"/>
        <v>6</v>
      </c>
      <c r="E201" s="142">
        <f>IF(D200=D199,IF(AND(B201=Данные!$B$7,NOT(ISBLANK(C201)),OR(A201=$A$2,A201=Данные!$C$9)),E200+1,E200),IF(AND(B201=Данные!$B$7,NOT(ISBLANK(C201)),OR(A201=$A$2,A201=Данные!$C$9)),1,0))</f>
        <v>2</v>
      </c>
      <c r="F201" s="118" t="str">
        <f t="shared" si="35"/>
        <v/>
      </c>
      <c r="G201" s="6"/>
      <c r="H201" s="13"/>
      <c r="I201" s="13"/>
      <c r="J201" s="14" t="s">
        <v>121</v>
      </c>
      <c r="K201" s="14" t="s">
        <v>121</v>
      </c>
      <c r="L201" s="6"/>
      <c r="M201" s="11">
        <v>1</v>
      </c>
    </row>
    <row r="202" spans="1:13" ht="21.6" hidden="1" customHeight="1">
      <c r="A202" s="192" t="str">
        <f>A201</f>
        <v>Услуги/работы</v>
      </c>
      <c r="B202" s="95" t="str">
        <f>B201</f>
        <v>Да</v>
      </c>
      <c r="C202" s="12"/>
      <c r="D202" s="7">
        <f t="shared" si="36"/>
        <v>6</v>
      </c>
      <c r="E202" s="142">
        <f>IF(D201=D200,IF(AND(B202=Данные!$B$7,NOT(ISBLANK(C202)),OR(A202=$A$2,A202=Данные!$C$9)),E201+1,E201),IF(AND(B202=Данные!$B$7,NOT(ISBLANK(C202)),OR(A202=$A$2,A202=Данные!$C$9)),1,0))</f>
        <v>2</v>
      </c>
      <c r="F202" s="118" t="str">
        <f t="shared" si="35"/>
        <v/>
      </c>
      <c r="G202" s="6"/>
      <c r="H202" s="13"/>
      <c r="I202" s="13"/>
      <c r="J202" s="14" t="s">
        <v>120</v>
      </c>
      <c r="K202" s="14" t="s">
        <v>120</v>
      </c>
      <c r="L202" s="6"/>
      <c r="M202" s="11">
        <v>0</v>
      </c>
    </row>
    <row r="203" spans="1:13" ht="48" customHeight="1">
      <c r="A203" s="13" t="s">
        <v>174</v>
      </c>
      <c r="B203" s="6" t="s">
        <v>8</v>
      </c>
      <c r="C203" s="13" t="s">
        <v>46</v>
      </c>
      <c r="D203" s="9">
        <f t="shared" si="36"/>
        <v>6</v>
      </c>
      <c r="E203" s="142">
        <f>IF(D202=D201,IF(AND(B203=Данные!$B$7,NOT(ISBLANK(C203)),OR(A203=$A$2,A203=Данные!$C$9)),E202+1,E202),IF(AND(B203=Данные!$B$7,NOT(ISBLANK(C203)),OR(A203=$A$2,A203=Данные!$C$9)),1,0))</f>
        <v>3</v>
      </c>
      <c r="F203" s="118" t="str">
        <f t="shared" si="35"/>
        <v>6.3</v>
      </c>
      <c r="G203" s="10" t="s">
        <v>65</v>
      </c>
      <c r="H203" s="10" t="s">
        <v>322</v>
      </c>
      <c r="I203" s="23"/>
      <c r="J203" s="10"/>
      <c r="K203" s="11"/>
      <c r="L203" s="6"/>
      <c r="M203" s="6"/>
    </row>
    <row r="204" spans="1:13" ht="29.25" customHeight="1">
      <c r="A204" s="192" t="str">
        <f>A203</f>
        <v>ТМЦ</v>
      </c>
      <c r="B204" s="95" t="str">
        <f>B203</f>
        <v>Да</v>
      </c>
      <c r="C204" s="12"/>
      <c r="D204" s="7">
        <f t="shared" si="36"/>
        <v>6</v>
      </c>
      <c r="E204" s="142">
        <f>IF(D203=D202,IF(AND(B204=Данные!$B$7,NOT(ISBLANK(C204)),OR(A204=$A$2,A204=Данные!$C$9)),E203+1,E203),IF(AND(B204=Данные!$B$7,NOT(ISBLANK(C204)),OR(A204=$A$2,A204=Данные!$C$9)),1,0))</f>
        <v>3</v>
      </c>
      <c r="F204" s="118" t="str">
        <f t="shared" si="35"/>
        <v/>
      </c>
      <c r="G204" s="6"/>
      <c r="H204" s="13"/>
      <c r="I204" s="13"/>
      <c r="J204" s="14" t="s">
        <v>150</v>
      </c>
      <c r="K204" s="14" t="s">
        <v>136</v>
      </c>
      <c r="L204" s="6"/>
      <c r="M204" s="11">
        <v>1</v>
      </c>
    </row>
    <row r="205" spans="1:13" ht="29.25" customHeight="1">
      <c r="A205" s="192" t="str">
        <f>A204</f>
        <v>ТМЦ</v>
      </c>
      <c r="B205" s="95" t="str">
        <f>B204</f>
        <v>Да</v>
      </c>
      <c r="C205" s="12"/>
      <c r="D205" s="7">
        <f t="shared" si="36"/>
        <v>6</v>
      </c>
      <c r="E205" s="142">
        <f>IF(D204=D203,IF(AND(B205=Данные!$B$7,NOT(ISBLANK(C205)),OR(A205=$A$2,A205=Данные!$C$9)),E204+1,E204),IF(AND(B205=Данные!$B$7,NOT(ISBLANK(C205)),OR(A205=$A$2,A205=Данные!$C$9)),1,0))</f>
        <v>3</v>
      </c>
      <c r="F205" s="118" t="str">
        <f t="shared" si="35"/>
        <v/>
      </c>
      <c r="G205" s="6"/>
      <c r="H205" s="13"/>
      <c r="I205" s="13"/>
      <c r="J205" s="14" t="s">
        <v>151</v>
      </c>
      <c r="K205" s="14" t="s">
        <v>135</v>
      </c>
      <c r="L205" s="6"/>
      <c r="M205" s="11">
        <v>0</v>
      </c>
    </row>
    <row r="206" spans="1:13" ht="33.75">
      <c r="A206" s="13" t="s">
        <v>175</v>
      </c>
      <c r="B206" s="6" t="s">
        <v>8</v>
      </c>
      <c r="C206" s="13" t="s">
        <v>46</v>
      </c>
      <c r="D206" s="9">
        <f t="shared" si="36"/>
        <v>6</v>
      </c>
      <c r="E206" s="142">
        <f>IF(D205=D204,IF(AND(B206=Данные!$B$7,NOT(ISBLANK(C206)),OR(A206=$A$2,A206=Данные!$C$9)),E205+1,E205),IF(AND(B206=Данные!$B$7,NOT(ISBLANK(C206)),OR(A206=$A$2,A206=Данные!$C$9)),1,0))</f>
        <v>4</v>
      </c>
      <c r="F206" s="118" t="str">
        <f t="shared" si="35"/>
        <v>6.4</v>
      </c>
      <c r="G206" s="10" t="s">
        <v>12</v>
      </c>
      <c r="H206" s="10" t="s">
        <v>25</v>
      </c>
      <c r="I206" s="23"/>
      <c r="J206" s="10" t="s">
        <v>261</v>
      </c>
      <c r="K206" s="11"/>
      <c r="L206" s="6"/>
      <c r="M206" s="6"/>
    </row>
    <row r="207" spans="1:13" ht="13.9" customHeight="1">
      <c r="A207" s="192" t="str">
        <f t="shared" ref="A207:B210" si="41">A206</f>
        <v>общее</v>
      </c>
      <c r="B207" s="95" t="str">
        <f t="shared" si="41"/>
        <v>Да</v>
      </c>
      <c r="C207" s="12"/>
      <c r="D207" s="7">
        <f t="shared" si="36"/>
        <v>6</v>
      </c>
      <c r="E207" s="142">
        <f>IF(D206=D205,IF(AND(B207=Данные!$B$7,NOT(ISBLANK(C207)),OR(A207=$A$2,A207=Данные!$C$9)),E206+1,E206),IF(AND(B207=Данные!$B$7,NOT(ISBLANK(C207)),OR(A207=$A$2,A207=Данные!$C$9)),1,0))</f>
        <v>4</v>
      </c>
      <c r="F207" s="118" t="str">
        <f t="shared" si="35"/>
        <v/>
      </c>
      <c r="G207" s="6"/>
      <c r="H207" s="13"/>
      <c r="I207" s="13"/>
      <c r="J207" s="14" t="s">
        <v>58</v>
      </c>
      <c r="K207" s="14" t="s">
        <v>58</v>
      </c>
      <c r="L207" s="6"/>
      <c r="M207" s="11">
        <v>1</v>
      </c>
    </row>
    <row r="208" spans="1:13" ht="13.9" customHeight="1">
      <c r="A208" s="192" t="str">
        <f t="shared" si="41"/>
        <v>общее</v>
      </c>
      <c r="B208" s="95" t="str">
        <f t="shared" si="41"/>
        <v>Да</v>
      </c>
      <c r="C208" s="12"/>
      <c r="D208" s="7">
        <f t="shared" si="36"/>
        <v>6</v>
      </c>
      <c r="E208" s="142">
        <f>IF(D207=D206,IF(AND(B208=Данные!$B$7,NOT(ISBLANK(C208)),OR(A208=$A$2,A208=Данные!$C$9)),E207+1,E207),IF(AND(B208=Данные!$B$7,NOT(ISBLANK(C208)),OR(A208=$A$2,A208=Данные!$C$9)),1,0))</f>
        <v>4</v>
      </c>
      <c r="F208" s="118" t="str">
        <f t="shared" si="35"/>
        <v/>
      </c>
      <c r="G208" s="6"/>
      <c r="H208" s="13"/>
      <c r="I208" s="13"/>
      <c r="J208" s="14" t="s">
        <v>59</v>
      </c>
      <c r="K208" s="14" t="s">
        <v>59</v>
      </c>
      <c r="L208" s="6"/>
      <c r="M208" s="11">
        <v>0.75</v>
      </c>
    </row>
    <row r="209" spans="1:16" ht="13.9" customHeight="1">
      <c r="A209" s="192" t="str">
        <f t="shared" si="41"/>
        <v>общее</v>
      </c>
      <c r="B209" s="95" t="str">
        <f t="shared" si="41"/>
        <v>Да</v>
      </c>
      <c r="C209" s="12"/>
      <c r="D209" s="7">
        <f t="shared" si="36"/>
        <v>6</v>
      </c>
      <c r="E209" s="142">
        <f>IF(D208=D207,IF(AND(B209=Данные!$B$7,NOT(ISBLANK(C209)),OR(A209=$A$2,A209=Данные!$C$9)),E208+1,E208),IF(AND(B209=Данные!$B$7,NOT(ISBLANK(C209)),OR(A209=$A$2,A209=Данные!$C$9)),1,0))</f>
        <v>4</v>
      </c>
      <c r="F209" s="118" t="str">
        <f t="shared" si="35"/>
        <v/>
      </c>
      <c r="G209" s="6"/>
      <c r="H209" s="13"/>
      <c r="I209" s="13"/>
      <c r="J209" s="14" t="s">
        <v>60</v>
      </c>
      <c r="K209" s="14" t="s">
        <v>60</v>
      </c>
      <c r="L209" s="6"/>
      <c r="M209" s="11">
        <v>0.5</v>
      </c>
    </row>
    <row r="210" spans="1:16" ht="13.9" customHeight="1">
      <c r="A210" s="192" t="str">
        <f t="shared" si="41"/>
        <v>общее</v>
      </c>
      <c r="B210" s="95" t="str">
        <f t="shared" si="41"/>
        <v>Да</v>
      </c>
      <c r="C210" s="12"/>
      <c r="D210" s="7">
        <f t="shared" si="36"/>
        <v>6</v>
      </c>
      <c r="E210" s="142">
        <f>IF(D209=D208,IF(AND(B210=Данные!$B$7,NOT(ISBLANK(C210)),OR(A210=$A$2,A210=Данные!$C$9)),E209+1,E209),IF(AND(B210=Данные!$B$7,NOT(ISBLANK(C210)),OR(A210=$A$2,A210=Данные!$C$9)),1,0))</f>
        <v>4</v>
      </c>
      <c r="F210" s="118" t="str">
        <f t="shared" si="35"/>
        <v/>
      </c>
      <c r="G210" s="6"/>
      <c r="H210" s="13"/>
      <c r="I210" s="13"/>
      <c r="J210" s="14" t="s">
        <v>61</v>
      </c>
      <c r="K210" s="14" t="s">
        <v>61</v>
      </c>
      <c r="L210" s="6"/>
      <c r="M210" s="11">
        <v>0.1</v>
      </c>
    </row>
    <row r="211" spans="1:16" ht="43.5" customHeight="1">
      <c r="A211" s="13" t="s">
        <v>174</v>
      </c>
      <c r="B211" s="6" t="s">
        <v>8</v>
      </c>
      <c r="C211" s="19" t="s">
        <v>46</v>
      </c>
      <c r="D211" s="7">
        <f t="shared" si="36"/>
        <v>6</v>
      </c>
      <c r="E211" s="142">
        <f>IF(D210=D209,IF(AND(B211=Данные!$B$7,NOT(ISBLANK(C211)),OR(A211=$A$2,A211=Данные!$C$9)),E210+1,E210),IF(AND(B211=Данные!$B$7,NOT(ISBLANK(C211)),OR(A211=$A$2,A211=Данные!$C$9)),1,0))</f>
        <v>5</v>
      </c>
      <c r="F211" s="118" t="str">
        <f t="shared" si="35"/>
        <v>6.5</v>
      </c>
      <c r="G211" s="141" t="s">
        <v>182</v>
      </c>
      <c r="H211" s="10" t="s">
        <v>25</v>
      </c>
      <c r="I211" s="23"/>
      <c r="J211" s="18" t="s">
        <v>264</v>
      </c>
      <c r="K211" s="14"/>
      <c r="L211" s="6"/>
      <c r="M211" s="11"/>
      <c r="P211" s="176"/>
    </row>
    <row r="212" spans="1:16" ht="13.9" customHeight="1">
      <c r="A212" s="192" t="str">
        <f t="shared" ref="A212:B214" si="42">A211</f>
        <v>ТМЦ</v>
      </c>
      <c r="B212" s="95" t="str">
        <f t="shared" si="42"/>
        <v>Да</v>
      </c>
      <c r="C212" s="12"/>
      <c r="D212" s="7">
        <f t="shared" si="36"/>
        <v>6</v>
      </c>
      <c r="E212" s="142">
        <f>IF(D211=D210,IF(AND(B212=Данные!$B$7,NOT(ISBLANK(C212)),OR(A212=$A$2,A212=Данные!$C$9)),E211+1,E211),IF(AND(B212=Данные!$B$7,NOT(ISBLANK(C212)),OR(A212=$A$2,A212=Данные!$C$9)),1,0))</f>
        <v>5</v>
      </c>
      <c r="F212" s="118" t="str">
        <f t="shared" si="35"/>
        <v/>
      </c>
      <c r="G212" s="6"/>
      <c r="H212" s="19"/>
      <c r="I212" s="19"/>
      <c r="J212" s="14" t="s">
        <v>275</v>
      </c>
      <c r="K212" s="14" t="s">
        <v>275</v>
      </c>
      <c r="L212" s="6"/>
      <c r="M212" s="11">
        <v>0</v>
      </c>
    </row>
    <row r="213" spans="1:16" ht="27.75" customHeight="1">
      <c r="A213" s="192" t="str">
        <f t="shared" si="42"/>
        <v>ТМЦ</v>
      </c>
      <c r="B213" s="95" t="str">
        <f t="shared" si="42"/>
        <v>Да</v>
      </c>
      <c r="C213" s="12"/>
      <c r="D213" s="7">
        <f t="shared" si="36"/>
        <v>6</v>
      </c>
      <c r="E213" s="142">
        <f>IF(D212=D211,IF(AND(B213=Данные!$B$7,NOT(ISBLANK(C213)),OR(A213=$A$2,A213=Данные!$C$9)),E212+1,E212),IF(AND(B213=Данные!$B$7,NOT(ISBLANK(C213)),OR(A213=$A$2,A213=Данные!$C$9)),1,0))</f>
        <v>5</v>
      </c>
      <c r="F213" s="118" t="str">
        <f t="shared" si="35"/>
        <v/>
      </c>
      <c r="G213" s="6"/>
      <c r="H213" s="13"/>
      <c r="I213" s="13"/>
      <c r="J213" s="14" t="s">
        <v>274</v>
      </c>
      <c r="K213" s="14" t="s">
        <v>274</v>
      </c>
      <c r="L213" s="6"/>
      <c r="M213" s="11">
        <v>1</v>
      </c>
    </row>
    <row r="214" spans="1:16" ht="13.9" customHeight="1">
      <c r="A214" s="192" t="str">
        <f t="shared" si="42"/>
        <v>ТМЦ</v>
      </c>
      <c r="B214" s="95" t="str">
        <f t="shared" si="42"/>
        <v>Да</v>
      </c>
      <c r="C214" s="12"/>
      <c r="D214" s="7">
        <f t="shared" si="36"/>
        <v>6</v>
      </c>
      <c r="E214" s="142">
        <f>IF(D213=D212,IF(AND(B214=Данные!$B$7,NOT(ISBLANK(C214)),OR(A214=$A$2,A214=Данные!$C$9)),E213+1,E213),IF(AND(B214=Данные!$B$7,NOT(ISBLANK(C214)),OR(A214=$A$2,A214=Данные!$C$9)),1,0))</f>
        <v>5</v>
      </c>
      <c r="F214" s="118" t="str">
        <f t="shared" si="35"/>
        <v/>
      </c>
      <c r="G214" s="6"/>
      <c r="H214" s="13"/>
      <c r="I214" s="13"/>
      <c r="J214" s="14" t="s">
        <v>9</v>
      </c>
      <c r="K214" s="14" t="s">
        <v>9</v>
      </c>
      <c r="L214" s="6"/>
      <c r="M214" s="11">
        <v>1</v>
      </c>
    </row>
    <row r="215" spans="1:16" ht="12" customHeight="1">
      <c r="A215" s="191" t="s">
        <v>175</v>
      </c>
      <c r="B215" s="6"/>
      <c r="C215" s="118"/>
      <c r="D215" s="7">
        <f>D214+1</f>
        <v>7</v>
      </c>
      <c r="E215" s="142">
        <f>IF(D214=D213,IF(AND(B215=Данные!$B$7,NOT(ISBLANK(C215)),OR(A215=$A$2,A215=Данные!$C$9)),E214+1,E214),IF(AND(B215=Данные!$B$7,NOT(ISBLANK(C215)),OR(A215=$A$2,A215=Данные!$C$9)),1,0))</f>
        <v>5</v>
      </c>
      <c r="F215" s="118">
        <f t="shared" si="35"/>
        <v>7</v>
      </c>
      <c r="G215" s="15" t="s">
        <v>137</v>
      </c>
      <c r="H215" s="15"/>
      <c r="I215" s="15"/>
      <c r="J215" s="15"/>
      <c r="K215" s="118"/>
      <c r="L215" s="6"/>
      <c r="M215" s="6"/>
    </row>
    <row r="216" spans="1:16" ht="33.75">
      <c r="A216" s="13" t="s">
        <v>175</v>
      </c>
      <c r="B216" s="6" t="s">
        <v>8</v>
      </c>
      <c r="C216" s="13" t="s">
        <v>46</v>
      </c>
      <c r="D216" s="9">
        <f t="shared" si="36"/>
        <v>7</v>
      </c>
      <c r="E216" s="142">
        <f>IF(D215=D214,IF(AND(B216=Данные!$B$7,NOT(ISBLANK(C216)),OR(A216=$A$2,A216=Данные!$C$9)),E215+1,E215),IF(AND(B216=Данные!$B$7,NOT(ISBLANK(C216)),OR(A216=$A$2,A216=Данные!$C$9)),1,0))</f>
        <v>1</v>
      </c>
      <c r="F216" s="118" t="str">
        <f t="shared" si="35"/>
        <v>7.1</v>
      </c>
      <c r="G216" s="10" t="s">
        <v>263</v>
      </c>
      <c r="H216" s="10" t="s">
        <v>25</v>
      </c>
      <c r="I216" s="10"/>
      <c r="J216" s="10" t="s">
        <v>32</v>
      </c>
      <c r="K216" s="17"/>
      <c r="L216" s="6"/>
      <c r="M216" s="6"/>
    </row>
    <row r="217" spans="1:16" ht="13.9" customHeight="1">
      <c r="A217" s="192" t="str">
        <f>A216</f>
        <v>общее</v>
      </c>
      <c r="B217" s="95" t="str">
        <f>B216</f>
        <v>Да</v>
      </c>
      <c r="C217" s="12"/>
      <c r="D217" s="7">
        <f t="shared" si="36"/>
        <v>7</v>
      </c>
      <c r="E217" s="142">
        <f>IF(D216=D215,IF(AND(B217=Данные!$B$7,NOT(ISBLANK(C217)),OR(A217=$A$2,A217=Данные!$C$9)),E216+1,E216),IF(AND(B217=Данные!$B$7,NOT(ISBLANK(C217)),OR(A217=$A$2,A217=Данные!$C$9)),1,0))</f>
        <v>1</v>
      </c>
      <c r="F217" s="118" t="str">
        <f t="shared" si="35"/>
        <v/>
      </c>
      <c r="G217" s="13"/>
      <c r="H217" s="13"/>
      <c r="I217" s="13"/>
      <c r="J217" s="14" t="s">
        <v>8</v>
      </c>
      <c r="K217" s="14" t="s">
        <v>8</v>
      </c>
      <c r="L217" s="6"/>
      <c r="M217" s="11">
        <v>1</v>
      </c>
    </row>
    <row r="218" spans="1:16" ht="13.9" customHeight="1">
      <c r="A218" s="192" t="str">
        <f>A217</f>
        <v>общее</v>
      </c>
      <c r="B218" s="95" t="str">
        <f>B217</f>
        <v>Да</v>
      </c>
      <c r="C218" s="12"/>
      <c r="D218" s="7">
        <f t="shared" si="36"/>
        <v>7</v>
      </c>
      <c r="E218" s="142">
        <f>IF(D217=D216,IF(AND(B218=Данные!$B$7,NOT(ISBLANK(C218)),OR(A218=$A$2,A218=Данные!$C$9)),E217+1,E217),IF(AND(B218=Данные!$B$7,NOT(ISBLANK(C218)),OR(A218=$A$2,A218=Данные!$C$9)),1,0))</f>
        <v>1</v>
      </c>
      <c r="F218" s="118" t="str">
        <f t="shared" si="35"/>
        <v/>
      </c>
      <c r="G218" s="13"/>
      <c r="H218" s="13"/>
      <c r="I218" s="13"/>
      <c r="J218" s="14" t="s">
        <v>9</v>
      </c>
      <c r="K218" s="14" t="s">
        <v>9</v>
      </c>
      <c r="L218" s="6"/>
      <c r="M218" s="11">
        <v>0</v>
      </c>
    </row>
    <row r="219" spans="1:16" ht="33.75">
      <c r="A219" s="13" t="s">
        <v>175</v>
      </c>
      <c r="B219" s="6" t="s">
        <v>8</v>
      </c>
      <c r="C219" s="13" t="s">
        <v>46</v>
      </c>
      <c r="D219" s="9">
        <f t="shared" si="36"/>
        <v>7</v>
      </c>
      <c r="E219" s="142">
        <f>IF(D218=D217,IF(AND(B219=Данные!$B$7,NOT(ISBLANK(C219)),OR(A219=$A$2,A219=Данные!$C$9)),E218+1,E218),IF(AND(B219=Данные!$B$7,NOT(ISBLANK(C219)),OR(A219=$A$2,A219=Данные!$C$9)),1,0))</f>
        <v>2</v>
      </c>
      <c r="F219" s="118" t="str">
        <f t="shared" si="35"/>
        <v>7.2</v>
      </c>
      <c r="G219" s="10" t="s">
        <v>15</v>
      </c>
      <c r="H219" s="10" t="s">
        <v>25</v>
      </c>
      <c r="I219" s="10"/>
      <c r="J219" s="10" t="s">
        <v>33</v>
      </c>
      <c r="K219" s="11"/>
      <c r="L219" s="6"/>
      <c r="M219" s="6"/>
    </row>
    <row r="220" spans="1:16" ht="13.9" customHeight="1">
      <c r="A220" s="192" t="str">
        <f>A219</f>
        <v>общее</v>
      </c>
      <c r="B220" s="95" t="str">
        <f>B219</f>
        <v>Да</v>
      </c>
      <c r="C220" s="12"/>
      <c r="D220" s="7">
        <f t="shared" si="36"/>
        <v>7</v>
      </c>
      <c r="E220" s="142">
        <f>IF(D219=D218,IF(AND(B220=Данные!$B$7,NOT(ISBLANK(C220)),OR(A220=$A$2,A220=Данные!$C$9)),E219+1,E219),IF(AND(B220=Данные!$B$7,NOT(ISBLANK(C220)),OR(A220=$A$2,A220=Данные!$C$9)),1,0))</f>
        <v>2</v>
      </c>
      <c r="F220" s="118" t="str">
        <f t="shared" si="35"/>
        <v/>
      </c>
      <c r="G220" s="13"/>
      <c r="H220" s="13"/>
      <c r="I220" s="13"/>
      <c r="J220" s="14" t="s">
        <v>8</v>
      </c>
      <c r="K220" s="14" t="s">
        <v>8</v>
      </c>
      <c r="L220" s="6"/>
      <c r="M220" s="11">
        <v>1</v>
      </c>
    </row>
    <row r="221" spans="1:16">
      <c r="A221" s="192" t="str">
        <f>A220</f>
        <v>общее</v>
      </c>
      <c r="B221" s="95" t="str">
        <f>B220</f>
        <v>Да</v>
      </c>
      <c r="C221" s="12"/>
      <c r="D221" s="7">
        <f t="shared" si="36"/>
        <v>7</v>
      </c>
      <c r="E221" s="142">
        <f>IF(D220=D219,IF(AND(B221=Данные!$B$7,NOT(ISBLANK(C221)),OR(A221=$A$2,A221=Данные!$C$9)),E220+1,E220),IF(AND(B221=Данные!$B$7,NOT(ISBLANK(C221)),OR(A221=$A$2,A221=Данные!$C$9)),1,0))</f>
        <v>2</v>
      </c>
      <c r="F221" s="118" t="str">
        <f t="shared" si="35"/>
        <v/>
      </c>
      <c r="G221" s="13"/>
      <c r="H221" s="13"/>
      <c r="I221" s="13"/>
      <c r="J221" s="14" t="s">
        <v>9</v>
      </c>
      <c r="K221" s="14" t="s">
        <v>9</v>
      </c>
      <c r="L221" s="6"/>
      <c r="M221" s="11">
        <v>0</v>
      </c>
    </row>
    <row r="222" spans="1:16" ht="101.25" hidden="1">
      <c r="A222" s="13" t="s">
        <v>313</v>
      </c>
      <c r="B222" s="6" t="s">
        <v>8</v>
      </c>
      <c r="C222" s="13" t="s">
        <v>46</v>
      </c>
      <c r="D222" s="9">
        <f t="shared" si="36"/>
        <v>7</v>
      </c>
      <c r="E222" s="142">
        <f>IF(D221=D220,IF(AND(B222=Данные!$B$7,NOT(ISBLANK(C222)),OR(A222=$A$2,A222=Данные!$C$9)),E221+1,E221),IF(AND(B222=Данные!$B$7,NOT(ISBLANK(C222)),OR(A222=$A$2,A222=Данные!$C$9)),1,0))</f>
        <v>2</v>
      </c>
      <c r="F222" s="118" t="str">
        <f t="shared" ref="F222:F224" si="43">IF(D222=D221,IF(ISBLANK(G222),"",CONCATENATE(D222,".",E222)),D222)</f>
        <v>7.2</v>
      </c>
      <c r="G222" s="10" t="s">
        <v>228</v>
      </c>
      <c r="H222" s="18" t="s">
        <v>229</v>
      </c>
      <c r="I222" s="10"/>
      <c r="J222" s="10" t="s">
        <v>131</v>
      </c>
      <c r="K222" s="11"/>
      <c r="L222" s="6"/>
      <c r="M222" s="6"/>
    </row>
    <row r="223" spans="1:16" ht="22.5" hidden="1">
      <c r="A223" s="192" t="str">
        <f>A222</f>
        <v>Услуги/работы</v>
      </c>
      <c r="B223" s="95" t="str">
        <f>B222</f>
        <v>Да</v>
      </c>
      <c r="C223" s="12"/>
      <c r="D223" s="7">
        <f t="shared" si="36"/>
        <v>7</v>
      </c>
      <c r="E223" s="142">
        <f>IF(D222=D221,IF(AND(B223=Данные!$B$7,NOT(ISBLANK(C223)),OR(A223=$A$2,A223=Данные!$C$9)),E222+1,E222),IF(AND(B223=Данные!$B$7,NOT(ISBLANK(C223)),OR(A223=$A$2,A223=Данные!$C$9)),1,0))</f>
        <v>2</v>
      </c>
      <c r="F223" s="118" t="str">
        <f t="shared" si="43"/>
        <v/>
      </c>
      <c r="G223" s="13"/>
      <c r="H223" s="13"/>
      <c r="I223" s="13"/>
      <c r="J223" s="14" t="s">
        <v>8</v>
      </c>
      <c r="K223" s="14" t="s">
        <v>8</v>
      </c>
      <c r="L223" s="6"/>
      <c r="M223" s="11">
        <v>1</v>
      </c>
    </row>
    <row r="224" spans="1:16" ht="22.5" hidden="1">
      <c r="A224" s="192" t="str">
        <f>A223</f>
        <v>Услуги/работы</v>
      </c>
      <c r="B224" s="95" t="str">
        <f>B223</f>
        <v>Да</v>
      </c>
      <c r="C224" s="12"/>
      <c r="D224" s="7">
        <f t="shared" si="36"/>
        <v>7</v>
      </c>
      <c r="E224" s="142">
        <f>IF(D223=D222,IF(AND(B224=Данные!$B$7,NOT(ISBLANK(C224)),OR(A224=$A$2,A224=Данные!$C$9)),E223+1,E223),IF(AND(B224=Данные!$B$7,NOT(ISBLANK(C224)),OR(A224=$A$2,A224=Данные!$C$9)),1,0))</f>
        <v>2</v>
      </c>
      <c r="F224" s="118" t="str">
        <f t="shared" si="43"/>
        <v/>
      </c>
      <c r="G224" s="13"/>
      <c r="H224" s="13"/>
      <c r="I224" s="13"/>
      <c r="J224" s="14" t="s">
        <v>9</v>
      </c>
      <c r="K224" s="14" t="s">
        <v>9</v>
      </c>
      <c r="L224" s="6"/>
      <c r="M224" s="11">
        <v>0</v>
      </c>
    </row>
    <row r="225" spans="1:16" ht="45" hidden="1">
      <c r="A225" s="13" t="s">
        <v>313</v>
      </c>
      <c r="B225" s="6" t="s">
        <v>8</v>
      </c>
      <c r="C225" s="13" t="s">
        <v>46</v>
      </c>
      <c r="D225" s="9">
        <f t="shared" si="36"/>
        <v>7</v>
      </c>
      <c r="E225" s="142">
        <f>IF(D224=D223,IF(AND(B225=Данные!$B$7,NOT(ISBLANK(C225)),OR(A225=$A$2,A225=Данные!$C$9)),E224+1,E224),IF(AND(B225=Данные!$B$7,NOT(ISBLANK(C225)),OR(A225=$A$2,A225=Данные!$C$9)),1,0))</f>
        <v>2</v>
      </c>
      <c r="F225" s="118" t="str">
        <f t="shared" ref="F225:F231" si="44">IF(D225=D224,IF(ISBLANK(G225),"",CONCATENATE(D225,".",E225)),D225)</f>
        <v>7.2</v>
      </c>
      <c r="G225" s="10" t="s">
        <v>245</v>
      </c>
      <c r="H225" s="10" t="s">
        <v>246</v>
      </c>
      <c r="I225" s="10"/>
      <c r="J225" s="10" t="s">
        <v>131</v>
      </c>
      <c r="K225" s="11"/>
      <c r="L225" s="6"/>
      <c r="M225" s="6"/>
    </row>
    <row r="226" spans="1:16" ht="22.5" hidden="1">
      <c r="A226" s="192" t="str">
        <f>A225</f>
        <v>Услуги/работы</v>
      </c>
      <c r="B226" s="95" t="str">
        <f>B225</f>
        <v>Да</v>
      </c>
      <c r="C226" s="12"/>
      <c r="D226" s="7">
        <f t="shared" si="36"/>
        <v>7</v>
      </c>
      <c r="E226" s="142">
        <f>IF(D225=D224,IF(AND(B226=Данные!$B$7,NOT(ISBLANK(C226)),OR(A226=$A$2,A226=Данные!$C$9)),E225+1,E225),IF(AND(B226=Данные!$B$7,NOT(ISBLANK(C226)),OR(A226=$A$2,A226=Данные!$C$9)),1,0))</f>
        <v>2</v>
      </c>
      <c r="F226" s="118" t="str">
        <f t="shared" si="44"/>
        <v/>
      </c>
      <c r="G226" s="13"/>
      <c r="H226" s="13"/>
      <c r="I226" s="13"/>
      <c r="J226" s="14" t="s">
        <v>8</v>
      </c>
      <c r="K226" s="14" t="s">
        <v>8</v>
      </c>
      <c r="L226" s="6"/>
      <c r="M226" s="11">
        <v>1</v>
      </c>
    </row>
    <row r="227" spans="1:16" ht="22.5" hidden="1">
      <c r="A227" s="192" t="str">
        <f>A226</f>
        <v>Услуги/работы</v>
      </c>
      <c r="B227" s="95" t="str">
        <f>B226</f>
        <v>Да</v>
      </c>
      <c r="C227" s="12"/>
      <c r="D227" s="7">
        <f t="shared" si="36"/>
        <v>7</v>
      </c>
      <c r="E227" s="142">
        <f>IF(D226=D225,IF(AND(B227=Данные!$B$7,NOT(ISBLANK(C227)),OR(A227=$A$2,A227=Данные!$C$9)),E226+1,E226),IF(AND(B227=Данные!$B$7,NOT(ISBLANK(C227)),OR(A227=$A$2,A227=Данные!$C$9)),1,0))</f>
        <v>2</v>
      </c>
      <c r="F227" s="118" t="str">
        <f t="shared" si="44"/>
        <v/>
      </c>
      <c r="G227" s="13"/>
      <c r="H227" s="13"/>
      <c r="I227" s="13"/>
      <c r="J227" s="14" t="s">
        <v>9</v>
      </c>
      <c r="K227" s="14" t="s">
        <v>9</v>
      </c>
      <c r="L227" s="6"/>
      <c r="M227" s="11">
        <v>0</v>
      </c>
    </row>
    <row r="228" spans="1:16" ht="45" hidden="1">
      <c r="A228" s="13" t="s">
        <v>313</v>
      </c>
      <c r="B228" s="6" t="s">
        <v>8</v>
      </c>
      <c r="C228" s="13" t="s">
        <v>46</v>
      </c>
      <c r="D228" s="9">
        <f t="shared" si="36"/>
        <v>7</v>
      </c>
      <c r="E228" s="142">
        <f>IF(D227=D226,IF(AND(B228=Данные!$B$7,NOT(ISBLANK(C228)),OR(A228=$A$2,A228=Данные!$C$9)),E227+1,E227),IF(AND(B228=Данные!$B$7,NOT(ISBLANK(C228)),OR(A228=$A$2,A228=Данные!$C$9)),1,0))</f>
        <v>2</v>
      </c>
      <c r="F228" s="118" t="str">
        <f t="shared" si="44"/>
        <v>7.2</v>
      </c>
      <c r="G228" s="10" t="s">
        <v>259</v>
      </c>
      <c r="H228" s="10" t="s">
        <v>260</v>
      </c>
      <c r="I228" s="10"/>
      <c r="J228" s="23" t="s">
        <v>131</v>
      </c>
      <c r="K228" s="14"/>
      <c r="L228" s="6"/>
      <c r="M228" s="11"/>
    </row>
    <row r="229" spans="1:16" ht="22.5" hidden="1">
      <c r="A229" s="192" t="str">
        <f>A228</f>
        <v>Услуги/работы</v>
      </c>
      <c r="B229" s="95" t="str">
        <f>B228</f>
        <v>Да</v>
      </c>
      <c r="C229" s="12"/>
      <c r="D229" s="7">
        <f t="shared" si="36"/>
        <v>7</v>
      </c>
      <c r="E229" s="142">
        <f>IF(D228=D227,IF(AND(B229=Данные!$B$7,NOT(ISBLANK(C229)),OR(A229=$A$2,A229=Данные!$C$9)),E228+1,E228),IF(AND(B229=Данные!$B$7,NOT(ISBLANK(C229)),OR(A229=$A$2,A229=Данные!$C$9)),1,0))</f>
        <v>2</v>
      </c>
      <c r="F229" s="118" t="str">
        <f t="shared" si="44"/>
        <v/>
      </c>
      <c r="G229" s="13"/>
      <c r="H229" s="13"/>
      <c r="I229" s="13"/>
      <c r="J229" s="14" t="s">
        <v>8</v>
      </c>
      <c r="K229" s="14" t="s">
        <v>8</v>
      </c>
      <c r="L229" s="6"/>
      <c r="M229" s="11">
        <v>1</v>
      </c>
    </row>
    <row r="230" spans="1:16" ht="22.5" hidden="1">
      <c r="A230" s="192" t="str">
        <f>A229</f>
        <v>Услуги/работы</v>
      </c>
      <c r="B230" s="95" t="str">
        <f>B229</f>
        <v>Да</v>
      </c>
      <c r="C230" s="12"/>
      <c r="D230" s="7">
        <f t="shared" si="36"/>
        <v>7</v>
      </c>
      <c r="E230" s="142">
        <f>IF(D229=D228,IF(AND(B230=Данные!$B$7,NOT(ISBLANK(C230)),OR(A230=$A$2,A230=Данные!$C$9)),E229+1,E229),IF(AND(B230=Данные!$B$7,NOT(ISBLANK(C230)),OR(A230=$A$2,A230=Данные!$C$9)),1,0))</f>
        <v>2</v>
      </c>
      <c r="F230" s="118" t="str">
        <f t="shared" si="44"/>
        <v/>
      </c>
      <c r="G230" s="13"/>
      <c r="H230" s="13"/>
      <c r="I230" s="13"/>
      <c r="J230" s="14" t="s">
        <v>9</v>
      </c>
      <c r="K230" s="14" t="s">
        <v>9</v>
      </c>
      <c r="L230" s="6"/>
      <c r="M230" s="11">
        <v>0</v>
      </c>
    </row>
    <row r="231" spans="1:16" ht="56.25">
      <c r="A231" s="13" t="s">
        <v>174</v>
      </c>
      <c r="B231" s="6" t="s">
        <v>8</v>
      </c>
      <c r="C231" s="13" t="s">
        <v>46</v>
      </c>
      <c r="D231" s="9">
        <f t="shared" si="36"/>
        <v>7</v>
      </c>
      <c r="E231" s="142">
        <f>IF(D230=D229,IF(AND(B231=Данные!$B$7,NOT(ISBLANK(C231)),OR(A231=$A$2,A231=Данные!$C$9)),E230+1,E230),IF(AND(B231=Данные!$B$7,NOT(ISBLANK(C231)),OR(A231=$A$2,A231=Данные!$C$9)),1,0))</f>
        <v>3</v>
      </c>
      <c r="F231" s="118" t="str">
        <f t="shared" si="44"/>
        <v>7.3</v>
      </c>
      <c r="G231" s="10" t="s">
        <v>209</v>
      </c>
      <c r="H231" s="10" t="s">
        <v>210</v>
      </c>
      <c r="I231" s="10"/>
      <c r="J231" s="10" t="s">
        <v>131</v>
      </c>
      <c r="K231" s="17"/>
      <c r="L231" s="6"/>
      <c r="M231" s="6"/>
    </row>
    <row r="232" spans="1:16" ht="13.9" customHeight="1">
      <c r="A232" s="192" t="str">
        <f>A231</f>
        <v>ТМЦ</v>
      </c>
      <c r="B232" s="95" t="str">
        <f>B231</f>
        <v>Да</v>
      </c>
      <c r="C232" s="12"/>
      <c r="D232" s="9">
        <f t="shared" si="36"/>
        <v>7</v>
      </c>
      <c r="E232" s="142">
        <f>IF(D231=D230,IF(AND(B232=Данные!$B$7,NOT(ISBLANK(C232)),OR(A232=$A$2,A232=Данные!$C$9)),E231+1,E231),IF(AND(B232=Данные!$B$7,NOT(ISBLANK(C232)),OR(A232=$A$2,A232=Данные!$C$9)),1,0))</f>
        <v>3</v>
      </c>
      <c r="F232" s="118" t="str">
        <f t="shared" ref="F232:F245" si="45">IF(D232=D231,IF(ISBLANK(G232),"",CONCATENATE(D232,".",E232)),D232)</f>
        <v/>
      </c>
      <c r="G232" s="13"/>
      <c r="H232" s="13"/>
      <c r="I232" s="13"/>
      <c r="J232" s="14" t="s">
        <v>8</v>
      </c>
      <c r="K232" s="14" t="s">
        <v>8</v>
      </c>
      <c r="L232" s="6"/>
      <c r="M232" s="11">
        <v>1</v>
      </c>
    </row>
    <row r="233" spans="1:16" ht="13.9" customHeight="1">
      <c r="A233" s="192" t="str">
        <f>A232</f>
        <v>ТМЦ</v>
      </c>
      <c r="B233" s="95" t="str">
        <f>B232</f>
        <v>Да</v>
      </c>
      <c r="C233" s="12"/>
      <c r="D233" s="9">
        <f t="shared" si="36"/>
        <v>7</v>
      </c>
      <c r="E233" s="142">
        <f>IF(D232=D231,IF(AND(B233=Данные!$B$7,NOT(ISBLANK(C233)),OR(A233=$A$2,A233=Данные!$C$9)),E232+1,E232),IF(AND(B233=Данные!$B$7,NOT(ISBLANK(C233)),OR(A233=$A$2,A233=Данные!$C$9)),1,0))</f>
        <v>3</v>
      </c>
      <c r="F233" s="118" t="str">
        <f t="shared" si="45"/>
        <v/>
      </c>
      <c r="G233" s="13"/>
      <c r="H233" s="13"/>
      <c r="I233" s="13"/>
      <c r="J233" s="14" t="s">
        <v>9</v>
      </c>
      <c r="K233" s="14" t="s">
        <v>9</v>
      </c>
      <c r="L233" s="6"/>
      <c r="M233" s="11">
        <v>0</v>
      </c>
    </row>
    <row r="234" spans="1:16" ht="33.75">
      <c r="A234" s="13" t="s">
        <v>174</v>
      </c>
      <c r="B234" s="6" t="s">
        <v>8</v>
      </c>
      <c r="C234" s="13" t="s">
        <v>46</v>
      </c>
      <c r="D234" s="9">
        <f t="shared" si="36"/>
        <v>7</v>
      </c>
      <c r="E234" s="142">
        <f>IF(D233=D232,IF(AND(B234=Данные!$B$7,NOT(ISBLANK(C234)),OR(A234=$A$2,A234=Данные!$C$9)),E233+1,E233),IF(AND(B234=Данные!$B$7,NOT(ISBLANK(C234)),OR(A234=$A$2,A234=Данные!$C$9)),1,0))</f>
        <v>4</v>
      </c>
      <c r="F234" s="118" t="str">
        <f t="shared" si="45"/>
        <v>7.4</v>
      </c>
      <c r="G234" s="10" t="s">
        <v>211</v>
      </c>
      <c r="H234" s="10" t="s">
        <v>212</v>
      </c>
      <c r="I234" s="10"/>
      <c r="J234" s="10" t="s">
        <v>131</v>
      </c>
      <c r="K234" s="11"/>
      <c r="L234" s="6"/>
      <c r="M234" s="6"/>
    </row>
    <row r="235" spans="1:16" ht="13.9" customHeight="1">
      <c r="A235" s="192" t="str">
        <f>A234</f>
        <v>ТМЦ</v>
      </c>
      <c r="B235" s="95" t="str">
        <f>B234</f>
        <v>Да</v>
      </c>
      <c r="C235" s="12"/>
      <c r="D235" s="9">
        <f t="shared" si="36"/>
        <v>7</v>
      </c>
      <c r="E235" s="142">
        <f>IF(D234=D233,IF(AND(B235=Данные!$B$7,NOT(ISBLANK(C235)),OR(A235=$A$2,A235=Данные!$C$9)),E234+1,E234),IF(AND(B235=Данные!$B$7,NOT(ISBLANK(C235)),OR(A235=$A$2,A235=Данные!$C$9)),1,0))</f>
        <v>4</v>
      </c>
      <c r="F235" s="118" t="str">
        <f t="shared" si="45"/>
        <v/>
      </c>
      <c r="G235" s="13"/>
      <c r="H235" s="13"/>
      <c r="I235" s="13"/>
      <c r="J235" s="14" t="s">
        <v>8</v>
      </c>
      <c r="K235" s="14" t="s">
        <v>8</v>
      </c>
      <c r="L235" s="6"/>
      <c r="M235" s="11">
        <v>1</v>
      </c>
    </row>
    <row r="236" spans="1:16">
      <c r="A236" s="192" t="str">
        <f>A235</f>
        <v>ТМЦ</v>
      </c>
      <c r="B236" s="95" t="str">
        <f>B235</f>
        <v>Да</v>
      </c>
      <c r="C236" s="12"/>
      <c r="D236" s="9">
        <f t="shared" si="36"/>
        <v>7</v>
      </c>
      <c r="E236" s="142">
        <f>IF(D235=D234,IF(AND(B236=Данные!$B$7,NOT(ISBLANK(C236)),OR(A236=$A$2,A236=Данные!$C$9)),E235+1,E235),IF(AND(B236=Данные!$B$7,NOT(ISBLANK(C236)),OR(A236=$A$2,A236=Данные!$C$9)),1,0))</f>
        <v>4</v>
      </c>
      <c r="F236" s="118" t="str">
        <f t="shared" si="45"/>
        <v/>
      </c>
      <c r="G236" s="13"/>
      <c r="H236" s="13"/>
      <c r="I236" s="13"/>
      <c r="J236" s="14" t="s">
        <v>9</v>
      </c>
      <c r="K236" s="14" t="s">
        <v>9</v>
      </c>
      <c r="L236" s="6"/>
      <c r="M236" s="11">
        <v>0</v>
      </c>
    </row>
    <row r="237" spans="1:16" ht="90">
      <c r="A237" s="13" t="s">
        <v>174</v>
      </c>
      <c r="B237" s="6" t="s">
        <v>8</v>
      </c>
      <c r="C237" s="19" t="s">
        <v>46</v>
      </c>
      <c r="D237" s="9">
        <f t="shared" si="36"/>
        <v>7</v>
      </c>
      <c r="E237" s="142">
        <f>IF(D236=D235,IF(AND(B237=Данные!$B$7,NOT(ISBLANK(C237)),OR(A237=$A$2,A237=Данные!$C$9)),E236+1,E236),IF(AND(B237=Данные!$B$7,NOT(ISBLANK(C237)),OR(A237=$A$2,A237=Данные!$C$9)),1,0))</f>
        <v>5</v>
      </c>
      <c r="F237" s="118" t="str">
        <f t="shared" si="45"/>
        <v>7.5</v>
      </c>
      <c r="G237" s="10" t="s">
        <v>276</v>
      </c>
      <c r="H237" s="10" t="s">
        <v>277</v>
      </c>
      <c r="I237" s="10"/>
      <c r="J237" s="10" t="s">
        <v>131</v>
      </c>
      <c r="K237" s="11"/>
      <c r="L237" s="6"/>
      <c r="M237" s="6"/>
      <c r="P237" s="176"/>
    </row>
    <row r="238" spans="1:16">
      <c r="A238" s="192" t="str">
        <f>A237</f>
        <v>ТМЦ</v>
      </c>
      <c r="B238" s="95" t="str">
        <f>B237</f>
        <v>Да</v>
      </c>
      <c r="C238" s="19"/>
      <c r="D238" s="9">
        <f t="shared" si="36"/>
        <v>7</v>
      </c>
      <c r="E238" s="142">
        <f>IF(D237=D236,IF(AND(B238=Данные!$B$7,NOT(ISBLANK(C238)),OR(A238=$A$2,A238=Данные!$C$9)),E237+1,E237),IF(AND(B238=Данные!$B$7,NOT(ISBLANK(C238)),OR(A238=$A$2,A238=Данные!$C$9)),1,0))</f>
        <v>5</v>
      </c>
      <c r="F238" s="118" t="str">
        <f t="shared" si="45"/>
        <v/>
      </c>
      <c r="G238" s="13"/>
      <c r="H238" s="13"/>
      <c r="I238" s="13"/>
      <c r="J238" s="14" t="s">
        <v>8</v>
      </c>
      <c r="K238" s="14" t="s">
        <v>8</v>
      </c>
      <c r="L238" s="6"/>
      <c r="M238" s="11">
        <v>1</v>
      </c>
    </row>
    <row r="239" spans="1:16">
      <c r="A239" s="192" t="str">
        <f t="shared" ref="A239:B243" si="46">A238</f>
        <v>ТМЦ</v>
      </c>
      <c r="B239" s="95" t="str">
        <f t="shared" si="46"/>
        <v>Да</v>
      </c>
      <c r="C239" s="19"/>
      <c r="D239" s="9">
        <f t="shared" si="36"/>
        <v>7</v>
      </c>
      <c r="E239" s="142">
        <f>IF(D238=D237,IF(AND(B239=Данные!$B$7,NOT(ISBLANK(C239)),OR(A239=$A$2,A239=Данные!$C$9)),E238+1,E238),IF(AND(B239=Данные!$B$7,NOT(ISBLANK(C239)),OR(A239=$A$2,A239=Данные!$C$9)),1,0))</f>
        <v>5</v>
      </c>
      <c r="F239" s="118" t="str">
        <f t="shared" si="45"/>
        <v/>
      </c>
      <c r="G239" s="13"/>
      <c r="H239" s="13"/>
      <c r="I239" s="13"/>
      <c r="J239" s="14" t="s">
        <v>9</v>
      </c>
      <c r="K239" s="14" t="s">
        <v>9</v>
      </c>
      <c r="L239" s="6"/>
      <c r="M239" s="11">
        <v>0</v>
      </c>
    </row>
    <row r="240" spans="1:16" ht="33.75">
      <c r="A240" s="13" t="s">
        <v>174</v>
      </c>
      <c r="B240" s="6" t="s">
        <v>8</v>
      </c>
      <c r="C240" s="19" t="s">
        <v>46</v>
      </c>
      <c r="D240" s="9">
        <f t="shared" si="36"/>
        <v>7</v>
      </c>
      <c r="E240" s="142">
        <f>IF(D239=D238,IF(AND(B240=Данные!$B$7,NOT(ISBLANK(C240)),OR(A240=$A$2,A240=Данные!$C$9)),E239+1,E239),IF(AND(B240=Данные!$B$7,NOT(ISBLANK(C240)),OR(A240=$A$2,A240=Данные!$C$9)),1,0))</f>
        <v>6</v>
      </c>
      <c r="F240" s="118" t="str">
        <f t="shared" si="45"/>
        <v>7.6</v>
      </c>
      <c r="G240" s="10" t="s">
        <v>278</v>
      </c>
      <c r="H240" s="10" t="s">
        <v>279</v>
      </c>
      <c r="I240" s="10"/>
      <c r="J240" s="10" t="s">
        <v>131</v>
      </c>
      <c r="K240" s="14"/>
      <c r="L240" s="6"/>
      <c r="M240" s="11"/>
      <c r="P240" s="176"/>
    </row>
    <row r="241" spans="1:14">
      <c r="A241" s="192" t="str">
        <f t="shared" si="46"/>
        <v>ТМЦ</v>
      </c>
      <c r="B241" s="95" t="str">
        <f t="shared" ref="B241" si="47">B240</f>
        <v>Да</v>
      </c>
      <c r="C241" s="12"/>
      <c r="D241" s="9">
        <f t="shared" si="36"/>
        <v>7</v>
      </c>
      <c r="E241" s="142">
        <f>IF(D240=D239,IF(AND(B241=Данные!$B$7,NOT(ISBLANK(C241)),OR(A241=$A$2,A241=Данные!$C$9)),E240+1,E240),IF(AND(B241=Данные!$B$7,NOT(ISBLANK(C241)),OR(A241=$A$2,A241=Данные!$C$9)),1,0))</f>
        <v>6</v>
      </c>
      <c r="F241" s="118" t="str">
        <f t="shared" si="45"/>
        <v/>
      </c>
      <c r="G241" s="13"/>
      <c r="H241" s="13"/>
      <c r="I241" s="13"/>
      <c r="J241" s="14" t="s">
        <v>8</v>
      </c>
      <c r="K241" s="14" t="s">
        <v>8</v>
      </c>
      <c r="L241" s="6"/>
      <c r="M241" s="11">
        <v>1</v>
      </c>
    </row>
    <row r="242" spans="1:14">
      <c r="A242" s="192" t="str">
        <f t="shared" si="46"/>
        <v>ТМЦ</v>
      </c>
      <c r="B242" s="95" t="str">
        <f t="shared" ref="B242" si="48">B241</f>
        <v>Да</v>
      </c>
      <c r="C242" s="12"/>
      <c r="D242" s="9">
        <f t="shared" si="36"/>
        <v>7</v>
      </c>
      <c r="E242" s="142">
        <f>IF(D241=D240,IF(AND(B242=Данные!$B$7,NOT(ISBLANK(C242)),OR(A242=$A$2,A242=Данные!$C$9)),E241+1,E241),IF(AND(B242=Данные!$B$7,NOT(ISBLANK(C242)),OR(A242=$A$2,A242=Данные!$C$9)),1,0))</f>
        <v>6</v>
      </c>
      <c r="F242" s="118" t="str">
        <f t="shared" si="45"/>
        <v/>
      </c>
      <c r="G242" s="13"/>
      <c r="H242" s="13"/>
      <c r="I242" s="13"/>
      <c r="J242" s="14" t="s">
        <v>9</v>
      </c>
      <c r="K242" s="14" t="s">
        <v>9</v>
      </c>
      <c r="L242" s="6"/>
      <c r="M242" s="11">
        <v>0</v>
      </c>
    </row>
    <row r="243" spans="1:14" ht="56.25">
      <c r="A243" s="192" t="str">
        <f t="shared" si="46"/>
        <v>ТМЦ</v>
      </c>
      <c r="B243" s="95" t="str">
        <f t="shared" ref="B243" si="49">B242</f>
        <v>Да</v>
      </c>
      <c r="C243" s="12"/>
      <c r="D243" s="9">
        <f t="shared" si="36"/>
        <v>7</v>
      </c>
      <c r="E243" s="142">
        <f>IF(D242=D241,IF(AND(B243=Данные!$B$7,NOT(ISBLANK(C243)),OR(A243=$A$2,A243=Данные!$C$9)),E242+1,E242),IF(AND(B243=Данные!$B$7,NOT(ISBLANK(C243)),OR(A243=$A$2,A243=Данные!$C$9)),1,0))</f>
        <v>6</v>
      </c>
      <c r="F243" s="118" t="str">
        <f t="shared" si="45"/>
        <v/>
      </c>
      <c r="G243" s="13"/>
      <c r="H243" s="13"/>
      <c r="I243" s="13"/>
      <c r="J243" s="14" t="s">
        <v>280</v>
      </c>
      <c r="K243" s="14" t="s">
        <v>280</v>
      </c>
      <c r="L243" s="6"/>
      <c r="M243" s="11">
        <v>0.5</v>
      </c>
    </row>
    <row r="244" spans="1:14" ht="13.9" customHeight="1">
      <c r="A244" s="191" t="s">
        <v>175</v>
      </c>
      <c r="B244" s="6"/>
      <c r="C244" s="118"/>
      <c r="D244" s="9">
        <f>D243+1</f>
        <v>8</v>
      </c>
      <c r="E244" s="142">
        <f>IF(D243=D242,IF(AND(B244=Данные!$B$7,NOT(ISBLANK(C244)),OR(A244=$A$2,A244=Данные!$C$9)),E243+1,E243),IF(AND(B244=Данные!$B$7,NOT(ISBLANK(C244)),OR(A244=$A$2,A244=Данные!$C$9)),1,0))</f>
        <v>6</v>
      </c>
      <c r="F244" s="118">
        <f t="shared" si="45"/>
        <v>8</v>
      </c>
      <c r="G244" s="15" t="s">
        <v>176</v>
      </c>
      <c r="H244" s="15"/>
      <c r="I244" s="15"/>
      <c r="J244" s="15"/>
      <c r="K244" s="118"/>
      <c r="L244" s="6"/>
      <c r="M244" s="6"/>
    </row>
    <row r="245" spans="1:14" ht="31.15" hidden="1" customHeight="1">
      <c r="A245" s="13" t="s">
        <v>313</v>
      </c>
      <c r="B245" s="6" t="s">
        <v>8</v>
      </c>
      <c r="C245" s="13" t="s">
        <v>46</v>
      </c>
      <c r="D245" s="9">
        <f t="shared" si="36"/>
        <v>8</v>
      </c>
      <c r="E245" s="142">
        <f>IF(D244=D243,IF(AND(B245=Данные!$B$7,NOT(ISBLANK(C245)),OR(A245=$A$2,A245=Данные!$C$9)),E244+1,E244),IF(AND(B245=Данные!$B$7,NOT(ISBLANK(C245)),OR(A245=$A$2,A245=Данные!$C$9)),1,0))</f>
        <v>0</v>
      </c>
      <c r="F245" s="118" t="str">
        <f t="shared" si="45"/>
        <v>8.0</v>
      </c>
      <c r="G245" s="16" t="s">
        <v>100</v>
      </c>
      <c r="H245" s="16" t="s">
        <v>25</v>
      </c>
      <c r="I245" s="23"/>
      <c r="J245" s="16" t="s">
        <v>101</v>
      </c>
      <c r="K245" s="11"/>
      <c r="L245" s="6"/>
      <c r="M245" s="6"/>
    </row>
    <row r="246" spans="1:14" ht="13.9" hidden="1" customHeight="1">
      <c r="A246" s="192" t="str">
        <f t="shared" ref="A246:B249" si="50">A245</f>
        <v>Услуги/работы</v>
      </c>
      <c r="B246" s="95" t="str">
        <f t="shared" si="50"/>
        <v>Да</v>
      </c>
      <c r="C246" s="12"/>
      <c r="D246" s="7">
        <f t="shared" si="36"/>
        <v>8</v>
      </c>
      <c r="E246" s="142">
        <f>IF(D245=D244,IF(AND(B246=Данные!$B$7,NOT(ISBLANK(C246)),OR(A246=$A$2,A246=Данные!$C$9)),E245+1,E245),IF(AND(B246=Данные!$B$7,NOT(ISBLANK(C246)),OR(A246=$A$2,A246=Данные!$C$9)),1,0))</f>
        <v>0</v>
      </c>
      <c r="F246" s="118" t="str">
        <f t="shared" si="35"/>
        <v/>
      </c>
      <c r="G246" s="13"/>
      <c r="H246" s="13"/>
      <c r="I246" s="13"/>
      <c r="J246" s="14" t="s">
        <v>110</v>
      </c>
      <c r="K246" s="14" t="s">
        <v>110</v>
      </c>
      <c r="L246" s="6"/>
      <c r="M246" s="11">
        <v>0.1</v>
      </c>
    </row>
    <row r="247" spans="1:14" ht="13.9" hidden="1" customHeight="1">
      <c r="A247" s="192" t="str">
        <f t="shared" si="50"/>
        <v>Услуги/работы</v>
      </c>
      <c r="B247" s="95" t="str">
        <f t="shared" si="50"/>
        <v>Да</v>
      </c>
      <c r="C247" s="12"/>
      <c r="D247" s="7">
        <f t="shared" si="36"/>
        <v>8</v>
      </c>
      <c r="E247" s="142">
        <f>IF(D246=D245,IF(AND(B247=Данные!$B$7,NOT(ISBLANK(C247)),OR(A247=$A$2,A247=Данные!$C$9)),E246+1,E246),IF(AND(B247=Данные!$B$7,NOT(ISBLANK(C247)),OR(A247=$A$2,A247=Данные!$C$9)),1,0))</f>
        <v>0</v>
      </c>
      <c r="F247" s="118" t="str">
        <f t="shared" si="35"/>
        <v/>
      </c>
      <c r="G247" s="13"/>
      <c r="H247" s="13"/>
      <c r="I247" s="13"/>
      <c r="J247" s="14" t="s">
        <v>112</v>
      </c>
      <c r="K247" s="14" t="s">
        <v>112</v>
      </c>
      <c r="L247" s="6"/>
      <c r="M247" s="11">
        <v>0.5</v>
      </c>
    </row>
    <row r="248" spans="1:14" ht="13.9" hidden="1" customHeight="1">
      <c r="A248" s="192" t="str">
        <f t="shared" si="50"/>
        <v>Услуги/работы</v>
      </c>
      <c r="B248" s="95" t="str">
        <f t="shared" si="50"/>
        <v>Да</v>
      </c>
      <c r="C248" s="12"/>
      <c r="D248" s="7">
        <f t="shared" si="36"/>
        <v>8</v>
      </c>
      <c r="E248" s="142">
        <f>IF(D247=D246,IF(AND(B248=Данные!$B$7,NOT(ISBLANK(C248)),OR(A248=$A$2,A248=Данные!$C$9)),E247+1,E247),IF(AND(B248=Данные!$B$7,NOT(ISBLANK(C248)),OR(A248=$A$2,A248=Данные!$C$9)),1,0))</f>
        <v>0</v>
      </c>
      <c r="F248" s="118" t="str">
        <f t="shared" si="35"/>
        <v/>
      </c>
      <c r="G248" s="13"/>
      <c r="H248" s="13"/>
      <c r="I248" s="13"/>
      <c r="J248" s="14" t="s">
        <v>113</v>
      </c>
      <c r="K248" s="14" t="s">
        <v>113</v>
      </c>
      <c r="L248" s="6"/>
      <c r="M248" s="11">
        <v>0.75</v>
      </c>
    </row>
    <row r="249" spans="1:14" ht="13.9" hidden="1" customHeight="1">
      <c r="A249" s="192" t="str">
        <f t="shared" si="50"/>
        <v>Услуги/работы</v>
      </c>
      <c r="B249" s="95" t="str">
        <f t="shared" si="50"/>
        <v>Да</v>
      </c>
      <c r="C249" s="12"/>
      <c r="D249" s="7">
        <f t="shared" si="36"/>
        <v>8</v>
      </c>
      <c r="E249" s="142">
        <f>IF(D248=D247,IF(AND(B249=Данные!$B$7,NOT(ISBLANK(C249)),OR(A249=$A$2,A249=Данные!$C$9)),E248+1,E248),IF(AND(B249=Данные!$B$7,NOT(ISBLANK(C249)),OR(A249=$A$2,A249=Данные!$C$9)),1,0))</f>
        <v>0</v>
      </c>
      <c r="F249" s="118" t="str">
        <f t="shared" si="35"/>
        <v/>
      </c>
      <c r="G249" s="13"/>
      <c r="H249" s="13"/>
      <c r="I249" s="13"/>
      <c r="J249" s="14" t="s">
        <v>111</v>
      </c>
      <c r="K249" s="14" t="s">
        <v>111</v>
      </c>
      <c r="L249" s="6"/>
      <c r="M249" s="11">
        <v>1</v>
      </c>
    </row>
    <row r="250" spans="1:14" ht="152.25" customHeight="1">
      <c r="A250" s="13" t="s">
        <v>175</v>
      </c>
      <c r="B250" s="6" t="s">
        <v>8</v>
      </c>
      <c r="C250" s="13" t="s">
        <v>46</v>
      </c>
      <c r="D250" s="9">
        <v>8</v>
      </c>
      <c r="E250" s="142">
        <v>1</v>
      </c>
      <c r="F250" s="244" t="s">
        <v>332</v>
      </c>
      <c r="G250" s="10" t="s">
        <v>327</v>
      </c>
      <c r="H250" s="10" t="s">
        <v>328</v>
      </c>
      <c r="I250" s="10"/>
      <c r="J250" s="10"/>
      <c r="K250" s="11"/>
      <c r="L250" s="6"/>
      <c r="M250" s="6"/>
    </row>
    <row r="251" spans="1:14" ht="13.9" customHeight="1">
      <c r="A251" s="192" t="str">
        <f t="shared" ref="A251:B251" si="51">A250</f>
        <v>общее</v>
      </c>
      <c r="B251" s="95" t="str">
        <f t="shared" si="51"/>
        <v>Да</v>
      </c>
      <c r="C251" s="12"/>
      <c r="D251" s="7">
        <f t="shared" si="36"/>
        <v>8</v>
      </c>
      <c r="E251" s="142">
        <v>1</v>
      </c>
      <c r="F251" s="118" t="str">
        <f t="shared" ref="F251" si="52">IF(D251=D250,IF(ISBLANK(G251),"",CONCATENATE(D251,".",E251)),D251)</f>
        <v/>
      </c>
      <c r="G251" s="13"/>
      <c r="H251" s="13"/>
      <c r="I251" s="13"/>
      <c r="J251" s="14" t="s">
        <v>8</v>
      </c>
      <c r="K251" s="14" t="s">
        <v>8</v>
      </c>
      <c r="L251" s="6"/>
      <c r="M251" s="11">
        <v>1</v>
      </c>
    </row>
    <row r="252" spans="1:14" ht="13.9" customHeight="1">
      <c r="A252" s="192" t="str">
        <f t="shared" ref="A252:B252" si="53">A251</f>
        <v>общее</v>
      </c>
      <c r="B252" s="95" t="str">
        <f t="shared" si="53"/>
        <v>Да</v>
      </c>
      <c r="C252" s="12"/>
      <c r="D252" s="7">
        <f>D251</f>
        <v>8</v>
      </c>
      <c r="E252" s="142">
        <f>IF(D251=D250,IF(AND(B252=Данные!$B$7,NOT(ISBLANK(C252)),OR(A252=$A$2,A252=Данные!$C$9)),E251+1,E251),IF(AND(B252=Данные!$B$7,NOT(ISBLANK(C252)),OR(A252=$A$2,A252=Данные!$C$9)),1,0))</f>
        <v>1</v>
      </c>
      <c r="F252" s="118" t="str">
        <f>IF(D252=D251,IF(ISBLANK(G252),"",CONCATENATE(D252,".",E252)),D252)</f>
        <v/>
      </c>
      <c r="G252" s="13"/>
      <c r="H252" s="13"/>
      <c r="I252" s="13"/>
      <c r="J252" s="14" t="s">
        <v>9</v>
      </c>
      <c r="K252" s="14" t="s">
        <v>9</v>
      </c>
      <c r="L252" s="6"/>
      <c r="M252" s="11">
        <v>0</v>
      </c>
    </row>
    <row r="253" spans="1:14" ht="75.75" hidden="1" customHeight="1">
      <c r="A253" s="13" t="s">
        <v>175</v>
      </c>
      <c r="B253" s="6" t="s">
        <v>9</v>
      </c>
      <c r="C253" s="13" t="s">
        <v>46</v>
      </c>
      <c r="D253" s="9">
        <f>D246</f>
        <v>8</v>
      </c>
      <c r="E253" s="142">
        <v>2</v>
      </c>
      <c r="F253" s="118" t="str">
        <f>IF(D253=D246,IF(ISBLANK(G253),"",CONCATENATE(D253,".",E253)),D253)</f>
        <v>8.2</v>
      </c>
      <c r="G253" s="10" t="s">
        <v>330</v>
      </c>
      <c r="H253" s="10" t="s">
        <v>331</v>
      </c>
      <c r="I253" s="10"/>
      <c r="J253" s="10"/>
      <c r="K253" s="11"/>
      <c r="L253" s="6"/>
      <c r="M253" s="6"/>
      <c r="N253" s="248" t="s">
        <v>308</v>
      </c>
    </row>
    <row r="254" spans="1:14" ht="13.9" hidden="1" customHeight="1">
      <c r="A254" s="192" t="str">
        <f t="shared" ref="A254:B254" si="54">A253</f>
        <v>общее</v>
      </c>
      <c r="B254" s="95" t="str">
        <f t="shared" si="54"/>
        <v>Нет</v>
      </c>
      <c r="C254" s="12"/>
      <c r="D254" s="7">
        <f t="shared" si="36"/>
        <v>8</v>
      </c>
      <c r="E254" s="142">
        <f>IF(D253=D246,IF(AND(B254=Данные!$B$7,NOT(ISBLANK(C254)),OR(A254=$A$2,A254=Данные!$C$9)),E253+1,E253),IF(AND(B254=Данные!$B$7,NOT(ISBLANK(C254)),OR(A254=$A$2,A254=Данные!$C$9)),1,0))</f>
        <v>2</v>
      </c>
      <c r="F254" s="118" t="str">
        <f t="shared" ref="F254" si="55">IF(D254=D253,IF(ISBLANK(G254),"",CONCATENATE(D254,".",E254)),D254)</f>
        <v/>
      </c>
      <c r="G254" s="13"/>
      <c r="H254" s="13"/>
      <c r="I254" s="13"/>
      <c r="J254" s="14" t="s">
        <v>8</v>
      </c>
      <c r="K254" s="14" t="s">
        <v>8</v>
      </c>
      <c r="L254" s="6"/>
      <c r="M254" s="11">
        <v>1</v>
      </c>
    </row>
    <row r="255" spans="1:14" ht="13.9" hidden="1" customHeight="1">
      <c r="A255" s="192" t="str">
        <f t="shared" ref="A255:B255" si="56">A254</f>
        <v>общее</v>
      </c>
      <c r="B255" s="95" t="str">
        <f t="shared" si="56"/>
        <v>Нет</v>
      </c>
      <c r="C255" s="12"/>
      <c r="D255" s="7">
        <f>D254</f>
        <v>8</v>
      </c>
      <c r="E255" s="142">
        <f>IF(D254=D253,IF(AND(B255=Данные!$B$7,NOT(ISBLANK(C255)),OR(A255=$A$2,A255=Данные!$C$9)),E254+1,E254),IF(AND(B255=Данные!$B$7,NOT(ISBLANK(C255)),OR(A255=$A$2,A255=Данные!$C$9)),1,0))</f>
        <v>2</v>
      </c>
      <c r="F255" s="118" t="str">
        <f>IF(D255=D254,IF(ISBLANK(G255),"",CONCATENATE(D255,".",E255)),D255)</f>
        <v/>
      </c>
      <c r="G255" s="13"/>
      <c r="H255" s="13"/>
      <c r="I255" s="13"/>
      <c r="J255" s="14" t="s">
        <v>9</v>
      </c>
      <c r="K255" s="14" t="s">
        <v>9</v>
      </c>
      <c r="L255" s="6"/>
      <c r="M255" s="11">
        <v>0</v>
      </c>
    </row>
    <row r="256" spans="1:14" ht="56.25">
      <c r="A256" s="13" t="s">
        <v>175</v>
      </c>
      <c r="B256" s="6" t="s">
        <v>8</v>
      </c>
      <c r="C256" s="13" t="s">
        <v>46</v>
      </c>
      <c r="D256" s="9">
        <f>D255</f>
        <v>8</v>
      </c>
      <c r="E256" s="142">
        <v>2</v>
      </c>
      <c r="F256" s="118" t="str">
        <f>IF(D256=D255,IF(ISBLANK(G256),"",CONCATENATE(D256,".",E256)),D256)</f>
        <v>8.2</v>
      </c>
      <c r="G256" s="10" t="s">
        <v>298</v>
      </c>
      <c r="H256" s="10" t="s">
        <v>99</v>
      </c>
      <c r="I256" s="10"/>
      <c r="J256" s="10" t="s">
        <v>326</v>
      </c>
      <c r="K256" s="11"/>
      <c r="L256" s="6"/>
      <c r="M256" s="6"/>
    </row>
    <row r="257" spans="1:14" ht="50.25" customHeight="1">
      <c r="A257" s="192" t="str">
        <f t="shared" ref="A257:B260" si="57">A256</f>
        <v>общее</v>
      </c>
      <c r="B257" s="95" t="str">
        <f t="shared" si="57"/>
        <v>Да</v>
      </c>
      <c r="C257" s="12"/>
      <c r="D257" s="7">
        <f t="shared" si="36"/>
        <v>8</v>
      </c>
      <c r="E257" s="142">
        <f>IF(D256=D255,IF(AND(B257=Данные!$B$7,NOT(ISBLANK(C257)),OR(A257=$A$2,A257=Данные!$C$9)),E256+1,E256),IF(AND(B257=Данные!$B$7,NOT(ISBLANK(C257)),OR(A257=$A$2,A257=Данные!$C$9)),1,0))</f>
        <v>2</v>
      </c>
      <c r="F257" s="118" t="str">
        <f t="shared" si="35"/>
        <v/>
      </c>
      <c r="G257" s="13"/>
      <c r="H257" s="13"/>
      <c r="I257" s="13"/>
      <c r="J257" s="14" t="s">
        <v>8</v>
      </c>
      <c r="K257" s="14" t="s">
        <v>9</v>
      </c>
      <c r="L257" s="6"/>
      <c r="M257" s="11">
        <v>1</v>
      </c>
    </row>
    <row r="258" spans="1:14" ht="13.9" customHeight="1">
      <c r="A258" s="192" t="str">
        <f t="shared" si="57"/>
        <v>общее</v>
      </c>
      <c r="B258" s="95" t="str">
        <f t="shared" si="57"/>
        <v>Да</v>
      </c>
      <c r="C258" s="12"/>
      <c r="D258" s="7">
        <f>D257</f>
        <v>8</v>
      </c>
      <c r="E258" s="142">
        <f>IF(D257=D256,IF(AND(B258=Данные!$B$7,NOT(ISBLANK(C258)),OR(A258=$A$2,A258=Данные!$C$9)),E257+1,E257),IF(AND(B258=Данные!$B$7,NOT(ISBLANK(C258)),OR(A258=$A$2,A258=Данные!$C$9)),1,0))</f>
        <v>2</v>
      </c>
      <c r="F258" s="118" t="str">
        <f>IF(D258=D257,IF(ISBLANK(G258),"",CONCATENATE(D258,".",E258)),D258)</f>
        <v/>
      </c>
      <c r="G258" s="13"/>
      <c r="H258" s="13"/>
      <c r="I258" s="13"/>
      <c r="J258" s="14" t="s">
        <v>9</v>
      </c>
      <c r="K258" s="14" t="s">
        <v>88</v>
      </c>
      <c r="L258" s="6"/>
      <c r="M258" s="11">
        <v>1</v>
      </c>
    </row>
    <row r="259" spans="1:14" ht="13.9" customHeight="1">
      <c r="A259" s="192" t="str">
        <f t="shared" si="57"/>
        <v>общее</v>
      </c>
      <c r="B259" s="95" t="str">
        <f t="shared" si="57"/>
        <v>Да</v>
      </c>
      <c r="C259" s="12"/>
      <c r="D259" s="7">
        <f t="shared" si="36"/>
        <v>8</v>
      </c>
      <c r="E259" s="142">
        <f>IF(D258=D257,IF(AND(B259=Данные!$B$7,NOT(ISBLANK(C259)),OR(A259=$A$2,A259=Данные!$C$9)),E258+1,E258),IF(AND(B259=Данные!$B$7,NOT(ISBLANK(C259)),OR(A259=$A$2,A259=Данные!$C$9)),1,0))</f>
        <v>2</v>
      </c>
      <c r="F259" s="118" t="str">
        <f t="shared" si="35"/>
        <v/>
      </c>
      <c r="G259" s="13"/>
      <c r="H259" s="13"/>
      <c r="I259" s="13"/>
      <c r="J259" s="14"/>
      <c r="K259" s="14" t="s">
        <v>89</v>
      </c>
      <c r="L259" s="6"/>
      <c r="M259" s="11">
        <v>0.5</v>
      </c>
    </row>
    <row r="260" spans="1:14" ht="13.9" customHeight="1">
      <c r="A260" s="192" t="str">
        <f t="shared" si="57"/>
        <v>общее</v>
      </c>
      <c r="B260" s="95" t="str">
        <f t="shared" si="57"/>
        <v>Да</v>
      </c>
      <c r="C260" s="12"/>
      <c r="D260" s="7"/>
      <c r="E260" s="142">
        <f>IF(D259=D258,IF(AND(B260=Данные!$B$7,NOT(ISBLANK(C260)),OR(A260=$A$2,A260=Данные!$C$9)),E259+1,E259),IF(AND(B260=Данные!$B$7,NOT(ISBLANK(C260)),OR(A260=$A$2,A260=Данные!$C$9)),1,0))</f>
        <v>2</v>
      </c>
      <c r="F260" s="118"/>
      <c r="G260" s="13"/>
      <c r="H260" s="13"/>
      <c r="I260" s="13"/>
      <c r="J260" s="14"/>
      <c r="K260" s="14" t="s">
        <v>90</v>
      </c>
      <c r="L260" s="6"/>
      <c r="M260" s="11">
        <v>0</v>
      </c>
    </row>
    <row r="261" spans="1:14" ht="13.9" customHeight="1">
      <c r="A261" s="191" t="s">
        <v>175</v>
      </c>
      <c r="B261" s="6"/>
      <c r="C261" s="118"/>
      <c r="D261" s="8">
        <f>D259+1</f>
        <v>9</v>
      </c>
      <c r="E261" s="142">
        <f>IF(D260=D259,IF(AND(B261=Данные!$B$7,NOT(ISBLANK(C261)),OR(A261=$A$2,A261=Данные!$C$9)),E260+1,E260),IF(AND(B261=Данные!$B$7,NOT(ISBLANK(C261)),OR(A261=$A$2,A261=Данные!$C$9)),1,0))</f>
        <v>0</v>
      </c>
      <c r="F261" s="118">
        <f>IF(D261=D259,IF(ISBLANK(G261),"",CONCATENATE(D261,".",E261)),D261)</f>
        <v>9</v>
      </c>
      <c r="G261" s="15" t="s">
        <v>26</v>
      </c>
      <c r="H261" s="15"/>
      <c r="I261" s="15"/>
      <c r="J261" s="15"/>
      <c r="K261" s="118"/>
      <c r="L261" s="6"/>
      <c r="M261" s="6"/>
    </row>
    <row r="262" spans="1:14">
      <c r="A262" s="13" t="s">
        <v>175</v>
      </c>
      <c r="B262" s="6" t="s">
        <v>8</v>
      </c>
      <c r="C262" s="13" t="s">
        <v>46</v>
      </c>
      <c r="D262" s="9">
        <f t="shared" si="36"/>
        <v>9</v>
      </c>
      <c r="E262" s="142">
        <f>IF(D261=D260,IF(AND(B262=Данные!$B$7,NOT(ISBLANK(C262)),OR(A262=$A$2,A262=Данные!$C$9)),E261+1,E261),IF(AND(B262=Данные!$B$7,NOT(ISBLANK(C262)),OR(A262=$A$2,A262=Данные!$C$9)),1,0))</f>
        <v>1</v>
      </c>
      <c r="F262" s="118" t="str">
        <f t="shared" si="35"/>
        <v>9.1</v>
      </c>
      <c r="G262" s="18" t="s">
        <v>0</v>
      </c>
      <c r="H262" s="18" t="s">
        <v>253</v>
      </c>
      <c r="I262" s="10"/>
      <c r="J262" s="18"/>
      <c r="K262" s="17"/>
      <c r="L262" s="6"/>
      <c r="M262" s="6"/>
    </row>
    <row r="263" spans="1:14" ht="13.9" customHeight="1">
      <c r="A263" s="192" t="str">
        <f t="shared" ref="A263:B266" si="58">A262</f>
        <v>общее</v>
      </c>
      <c r="B263" s="95" t="str">
        <f t="shared" si="58"/>
        <v>Да</v>
      </c>
      <c r="C263" s="12"/>
      <c r="D263" s="7">
        <f t="shared" si="36"/>
        <v>9</v>
      </c>
      <c r="E263" s="142">
        <f>IF(D262=D261,IF(AND(B263=Данные!$B$7,NOT(ISBLANK(C263)),OR(A263=$A$2,A263=Данные!$C$9)),E262+1,E262),IF(AND(B263=Данные!$B$7,NOT(ISBLANK(C263)),OR(A263=$A$2,A263=Данные!$C$9)),1,0))</f>
        <v>1</v>
      </c>
      <c r="F263" s="118" t="str">
        <f t="shared" si="35"/>
        <v/>
      </c>
      <c r="G263" s="13"/>
      <c r="H263" s="13"/>
      <c r="I263" s="13"/>
      <c r="J263" s="14" t="s">
        <v>67</v>
      </c>
      <c r="K263" s="14" t="s">
        <v>14</v>
      </c>
      <c r="L263" s="6"/>
      <c r="M263" s="11">
        <v>0</v>
      </c>
    </row>
    <row r="264" spans="1:14" ht="13.9" customHeight="1">
      <c r="A264" s="192" t="str">
        <f t="shared" si="58"/>
        <v>общее</v>
      </c>
      <c r="B264" s="95" t="str">
        <f t="shared" si="58"/>
        <v>Да</v>
      </c>
      <c r="C264" s="12"/>
      <c r="D264" s="7">
        <f t="shared" si="36"/>
        <v>9</v>
      </c>
      <c r="E264" s="142">
        <f>IF(D263=D262,IF(AND(B264=Данные!$B$7,NOT(ISBLANK(C264)),OR(A264=$A$2,A264=Данные!$C$9)),E263+1,E263),IF(AND(B264=Данные!$B$7,NOT(ISBLANK(C264)),OR(A264=$A$2,A264=Данные!$C$9)),1,0))</f>
        <v>1</v>
      </c>
      <c r="F264" s="118" t="str">
        <f t="shared" si="35"/>
        <v/>
      </c>
      <c r="G264" s="13"/>
      <c r="H264" s="13"/>
      <c r="I264" s="13"/>
      <c r="J264" s="14"/>
      <c r="K264" s="14" t="s">
        <v>61</v>
      </c>
      <c r="L264" s="6"/>
      <c r="M264" s="11">
        <v>0.6</v>
      </c>
    </row>
    <row r="265" spans="1:14">
      <c r="A265" s="192" t="str">
        <f t="shared" si="58"/>
        <v>общее</v>
      </c>
      <c r="B265" s="95" t="str">
        <f t="shared" si="58"/>
        <v>Да</v>
      </c>
      <c r="C265" s="12"/>
      <c r="D265" s="7">
        <f t="shared" si="36"/>
        <v>9</v>
      </c>
      <c r="E265" s="142">
        <f>IF(D264=D263,IF(AND(B265=Данные!$B$7,NOT(ISBLANK(C265)),OR(A265=$A$2,A265=Данные!$C$9)),E264+1,E264),IF(AND(B265=Данные!$B$7,NOT(ISBLANK(C265)),OR(A265=$A$2,A265=Данные!$C$9)),1,0))</f>
        <v>1</v>
      </c>
      <c r="F265" s="118" t="str">
        <f t="shared" si="35"/>
        <v/>
      </c>
      <c r="G265" s="13"/>
      <c r="H265" s="13"/>
      <c r="I265" s="13"/>
      <c r="J265" s="14"/>
      <c r="K265" s="14" t="s">
        <v>64</v>
      </c>
      <c r="L265" s="6"/>
      <c r="M265" s="11">
        <v>0.85</v>
      </c>
    </row>
    <row r="266" spans="1:14" ht="13.9" customHeight="1">
      <c r="A266" s="192" t="str">
        <f t="shared" si="58"/>
        <v>общее</v>
      </c>
      <c r="B266" s="95" t="str">
        <f t="shared" si="58"/>
        <v>Да</v>
      </c>
      <c r="C266" s="12"/>
      <c r="D266" s="7">
        <f t="shared" si="36"/>
        <v>9</v>
      </c>
      <c r="E266" s="142">
        <f>IF(D265=D264,IF(AND(B266=Данные!$B$7,NOT(ISBLANK(C266)),OR(A266=$A$2,A266=Данные!$C$9)),E265+1,E265),IF(AND(B266=Данные!$B$7,NOT(ISBLANK(C266)),OR(A266=$A$2,A266=Данные!$C$9)),1,0))</f>
        <v>1</v>
      </c>
      <c r="F266" s="118" t="str">
        <f t="shared" si="35"/>
        <v/>
      </c>
      <c r="G266" s="13"/>
      <c r="H266" s="13"/>
      <c r="I266" s="13"/>
      <c r="J266" s="14"/>
      <c r="K266" s="14" t="s">
        <v>63</v>
      </c>
      <c r="L266" s="6"/>
      <c r="M266" s="11">
        <v>1</v>
      </c>
    </row>
    <row r="267" spans="1:14">
      <c r="A267" s="13" t="s">
        <v>175</v>
      </c>
      <c r="B267" s="6" t="s">
        <v>8</v>
      </c>
      <c r="C267" s="13" t="s">
        <v>46</v>
      </c>
      <c r="D267" s="9">
        <f t="shared" si="36"/>
        <v>9</v>
      </c>
      <c r="E267" s="142">
        <f>IF(D266=D265,IF(AND(B267=Данные!$B$7,NOT(ISBLANK(C267)),OR(A267=$A$2,A267=Данные!$C$9)),E266+1,E266),IF(AND(B267=Данные!$B$7,NOT(ISBLANK(C267)),OR(A267=$A$2,A267=Данные!$C$9)),1,0))</f>
        <v>2</v>
      </c>
      <c r="F267" s="118" t="str">
        <f t="shared" ref="F267:F340" si="59">IF(D267=D266,IF(ISBLANK(G267),"",CONCATENATE(D267,".",E267)),D267)</f>
        <v>9.2</v>
      </c>
      <c r="G267" s="18" t="s">
        <v>312</v>
      </c>
      <c r="H267" s="18" t="s">
        <v>253</v>
      </c>
      <c r="I267" s="10"/>
      <c r="J267" s="18"/>
      <c r="K267" s="17"/>
      <c r="L267" s="6"/>
      <c r="M267" s="6"/>
    </row>
    <row r="268" spans="1:14" ht="13.9" customHeight="1">
      <c r="A268" s="192" t="str">
        <f t="shared" ref="A268:B271" si="60">A267</f>
        <v>общее</v>
      </c>
      <c r="B268" s="95" t="str">
        <f t="shared" si="60"/>
        <v>Да</v>
      </c>
      <c r="C268" s="12"/>
      <c r="D268" s="7">
        <f t="shared" si="36"/>
        <v>9</v>
      </c>
      <c r="E268" s="142">
        <f>IF(D267=D266,IF(AND(B268=Данные!$B$7,NOT(ISBLANK(C268)),OR(A268=$A$2,A268=Данные!$C$9)),E267+1,E267),IF(AND(B268=Данные!$B$7,NOT(ISBLANK(C268)),OR(A268=$A$2,A268=Данные!$C$9)),1,0))</f>
        <v>2</v>
      </c>
      <c r="F268" s="118" t="str">
        <f t="shared" si="59"/>
        <v/>
      </c>
      <c r="G268" s="13"/>
      <c r="H268" s="13"/>
      <c r="I268" s="13"/>
      <c r="J268" s="14" t="s">
        <v>67</v>
      </c>
      <c r="K268" s="14" t="s">
        <v>93</v>
      </c>
      <c r="L268" s="6"/>
      <c r="M268" s="11">
        <v>1</v>
      </c>
    </row>
    <row r="269" spans="1:14" ht="13.9" customHeight="1">
      <c r="A269" s="192" t="str">
        <f t="shared" si="60"/>
        <v>общее</v>
      </c>
      <c r="B269" s="95" t="str">
        <f t="shared" si="60"/>
        <v>Да</v>
      </c>
      <c r="C269" s="12"/>
      <c r="D269" s="7">
        <f t="shared" ref="D269:D344" si="61">D268</f>
        <v>9</v>
      </c>
      <c r="E269" s="142">
        <f>IF(D268=D267,IF(AND(B269=Данные!$B$7,NOT(ISBLANK(C269)),OR(A269=$A$2,A269=Данные!$C$9)),E268+1,E268),IF(AND(B269=Данные!$B$7,NOT(ISBLANK(C269)),OR(A269=$A$2,A269=Данные!$C$9)),1,0))</f>
        <v>2</v>
      </c>
      <c r="F269" s="118" t="str">
        <f t="shared" si="59"/>
        <v/>
      </c>
      <c r="G269" s="13"/>
      <c r="H269" s="13"/>
      <c r="I269" s="13"/>
      <c r="J269" s="14"/>
      <c r="K269" s="14" t="s">
        <v>94</v>
      </c>
      <c r="L269" s="6"/>
      <c r="M269" s="11">
        <v>0.75</v>
      </c>
    </row>
    <row r="270" spans="1:14">
      <c r="A270" s="192" t="str">
        <f t="shared" si="60"/>
        <v>общее</v>
      </c>
      <c r="B270" s="95" t="str">
        <f t="shared" si="60"/>
        <v>Да</v>
      </c>
      <c r="C270" s="12"/>
      <c r="D270" s="7">
        <f t="shared" si="61"/>
        <v>9</v>
      </c>
      <c r="E270" s="142">
        <f>IF(D269=D268,IF(AND(B270=Данные!$B$7,NOT(ISBLANK(C270)),OR(A270=$A$2,A270=Данные!$C$9)),E269+1,E269),IF(AND(B270=Данные!$B$7,NOT(ISBLANK(C270)),OR(A270=$A$2,A270=Данные!$C$9)),1,0))</f>
        <v>2</v>
      </c>
      <c r="F270" s="118" t="str">
        <f t="shared" si="59"/>
        <v/>
      </c>
      <c r="G270" s="13"/>
      <c r="H270" s="13"/>
      <c r="I270" s="13"/>
      <c r="J270" s="14"/>
      <c r="K270" s="14" t="s">
        <v>95</v>
      </c>
      <c r="L270" s="6"/>
      <c r="M270" s="11">
        <v>0.5</v>
      </c>
    </row>
    <row r="271" spans="1:14">
      <c r="A271" s="192" t="str">
        <f t="shared" si="60"/>
        <v>общее</v>
      </c>
      <c r="B271" s="95" t="str">
        <f t="shared" si="60"/>
        <v>Да</v>
      </c>
      <c r="C271" s="12"/>
      <c r="D271" s="7">
        <f t="shared" si="61"/>
        <v>9</v>
      </c>
      <c r="E271" s="142">
        <f>IF(D270=D269,IF(AND(B271=Данные!$B$7,NOT(ISBLANK(C271)),OR(A271=$A$2,A271=Данные!$C$9)),E270+1,E270),IF(AND(B271=Данные!$B$7,NOT(ISBLANK(C271)),OR(A271=$A$2,A271=Данные!$C$9)),1,0))</f>
        <v>2</v>
      </c>
      <c r="F271" s="118" t="str">
        <f t="shared" si="59"/>
        <v/>
      </c>
      <c r="G271" s="13"/>
      <c r="H271" s="13"/>
      <c r="I271" s="13"/>
      <c r="J271" s="14"/>
      <c r="K271" s="14" t="s">
        <v>62</v>
      </c>
      <c r="L271" s="6"/>
      <c r="M271" s="11">
        <v>0.1</v>
      </c>
    </row>
    <row r="272" spans="1:14" ht="9.75" customHeight="1">
      <c r="A272" s="191" t="s">
        <v>175</v>
      </c>
      <c r="B272" s="31"/>
      <c r="C272" s="32"/>
      <c r="D272" s="33"/>
      <c r="E272" s="142">
        <f>IF(D271=D270,IF(AND(B272=Данные!$B$7,NOT(ISBLANK(C272)),OR(A272=$A$2,A272=Данные!$C$9)),E271+1,E271),IF(AND(B272=Данные!$B$7,NOT(ISBLANK(C272)),OR(A272=$A$2,A272=Данные!$C$9)),1,0))</f>
        <v>2</v>
      </c>
      <c r="F272" s="34"/>
      <c r="G272" s="35" t="s">
        <v>225</v>
      </c>
      <c r="H272" s="35"/>
      <c r="I272" s="35"/>
      <c r="J272" s="36"/>
      <c r="K272" s="36"/>
      <c r="L272" s="31"/>
      <c r="M272" s="11"/>
      <c r="N272" s="252" t="s">
        <v>306</v>
      </c>
    </row>
    <row r="273" spans="1:16">
      <c r="A273" s="191" t="s">
        <v>175</v>
      </c>
      <c r="B273" s="6"/>
      <c r="C273" s="118"/>
      <c r="D273" s="8">
        <f>D271+1</f>
        <v>10</v>
      </c>
      <c r="E273" s="142">
        <f>IF(D272=D271,IF(AND(B273=Данные!$B$7,NOT(ISBLANK(C273)),OR(A273=$A$2,A273=Данные!$C$9)),E272+1,E272),IF(AND(B273=Данные!$B$7,NOT(ISBLANK(C273)),OR(A273=$A$2,A273=Данные!$C$9)),1,0))</f>
        <v>0</v>
      </c>
      <c r="F273" s="118">
        <f>IF(D273=D271,IF(ISBLANK(G273),"",CONCATENATE(D273,".",E273)),D273)</f>
        <v>10</v>
      </c>
      <c r="G273" s="15" t="s">
        <v>7</v>
      </c>
      <c r="H273" s="15"/>
      <c r="I273" s="15"/>
      <c r="J273" s="15"/>
      <c r="K273" s="118"/>
      <c r="L273" s="6"/>
      <c r="M273" s="6"/>
      <c r="N273" s="252"/>
    </row>
    <row r="274" spans="1:16" ht="33.75" hidden="1" customHeight="1">
      <c r="A274" s="13" t="s">
        <v>313</v>
      </c>
      <c r="B274" s="142" t="s">
        <v>8</v>
      </c>
      <c r="C274" s="19" t="s">
        <v>47</v>
      </c>
      <c r="D274" s="9">
        <f t="shared" si="61"/>
        <v>10</v>
      </c>
      <c r="E274" s="142">
        <f>IF(D273=D272,IF(AND(B274=Данные!$B$7,NOT(ISBLANK(C274)),OR(A274=$A$2,A274=Данные!$C$9)),E273+1,E273),IF(AND(B274=Данные!$B$7,NOT(ISBLANK(C274)),OR(A274=$A$2,A274=Данные!$C$9)),1,0))</f>
        <v>0</v>
      </c>
      <c r="F274" s="118" t="str">
        <f t="shared" si="59"/>
        <v>10.0</v>
      </c>
      <c r="G274" s="18" t="s">
        <v>96</v>
      </c>
      <c r="H274" s="18" t="s">
        <v>78</v>
      </c>
      <c r="I274" s="23"/>
      <c r="J274" s="18" t="s">
        <v>131</v>
      </c>
      <c r="K274" s="11"/>
      <c r="L274" s="6"/>
      <c r="M274" s="6"/>
      <c r="N274" s="252"/>
    </row>
    <row r="275" spans="1:16" ht="22.5" hidden="1">
      <c r="A275" s="192" t="str">
        <f t="shared" ref="A275:B278" si="62">A274</f>
        <v>Услуги/работы</v>
      </c>
      <c r="B275" s="142" t="str">
        <f t="shared" si="62"/>
        <v>Да</v>
      </c>
      <c r="C275" s="12"/>
      <c r="D275" s="7">
        <f t="shared" si="61"/>
        <v>10</v>
      </c>
      <c r="E275" s="142">
        <f>IF(D274=D273,IF(AND(B275=Данные!$B$7,NOT(ISBLANK(C275)),OR(A275=$A$2,A275=Данные!$C$9)),E274+1,E274),IF(AND(B275=Данные!$B$7,NOT(ISBLANK(C275)),OR(A275=$A$2,A275=Данные!$C$9)),1,0))</f>
        <v>0</v>
      </c>
      <c r="F275" s="118" t="str">
        <f t="shared" si="59"/>
        <v/>
      </c>
      <c r="G275" s="13"/>
      <c r="H275" s="6"/>
      <c r="I275" s="6"/>
      <c r="J275" s="14" t="s">
        <v>138</v>
      </c>
      <c r="K275" s="14" t="s">
        <v>138</v>
      </c>
      <c r="L275" s="6"/>
      <c r="M275" s="6"/>
      <c r="N275" s="252"/>
    </row>
    <row r="276" spans="1:16" ht="22.5" hidden="1">
      <c r="A276" s="192" t="str">
        <f t="shared" si="62"/>
        <v>Услуги/работы</v>
      </c>
      <c r="B276" s="142" t="str">
        <f t="shared" si="62"/>
        <v>Да</v>
      </c>
      <c r="C276" s="12"/>
      <c r="D276" s="7">
        <f t="shared" si="61"/>
        <v>10</v>
      </c>
      <c r="E276" s="142">
        <f>IF(D275=D274,IF(AND(B276=Данные!$B$7,NOT(ISBLANK(C276)),OR(A276=$A$2,A276=Данные!$C$9)),E275+1,E275),IF(AND(B276=Данные!$B$7,NOT(ISBLANK(C276)),OR(A276=$A$2,A276=Данные!$C$9)),1,0))</f>
        <v>0</v>
      </c>
      <c r="F276" s="118" t="str">
        <f t="shared" si="59"/>
        <v/>
      </c>
      <c r="G276" s="13"/>
      <c r="H276" s="6"/>
      <c r="I276" s="6"/>
      <c r="J276" s="14" t="s">
        <v>139</v>
      </c>
      <c r="K276" s="14" t="s">
        <v>139</v>
      </c>
      <c r="L276" s="6"/>
      <c r="M276" s="6"/>
      <c r="N276" s="252"/>
    </row>
    <row r="277" spans="1:16" ht="22.5" hidden="1">
      <c r="A277" s="192" t="str">
        <f t="shared" si="62"/>
        <v>Услуги/работы</v>
      </c>
      <c r="B277" s="142" t="str">
        <f t="shared" si="62"/>
        <v>Да</v>
      </c>
      <c r="C277" s="12"/>
      <c r="D277" s="7">
        <f t="shared" si="61"/>
        <v>10</v>
      </c>
      <c r="E277" s="142">
        <f>IF(D276=D275,IF(AND(B277=Данные!$B$7,NOT(ISBLANK(C277)),OR(A277=$A$2,A277=Данные!$C$9)),E276+1,E276),IF(AND(B277=Данные!$B$7,NOT(ISBLANK(C277)),OR(A277=$A$2,A277=Данные!$C$9)),1,0))</f>
        <v>0</v>
      </c>
      <c r="F277" s="118" t="str">
        <f t="shared" si="59"/>
        <v/>
      </c>
      <c r="G277" s="13"/>
      <c r="H277" s="6"/>
      <c r="I277" s="6"/>
      <c r="J277" s="14" t="s">
        <v>140</v>
      </c>
      <c r="K277" s="14" t="s">
        <v>140</v>
      </c>
      <c r="L277" s="6"/>
      <c r="M277" s="6"/>
      <c r="N277" s="252"/>
    </row>
    <row r="278" spans="1:16" ht="13.9" hidden="1" customHeight="1">
      <c r="A278" s="192" t="str">
        <f t="shared" si="62"/>
        <v>Услуги/работы</v>
      </c>
      <c r="B278" s="142" t="str">
        <f t="shared" si="62"/>
        <v>Да</v>
      </c>
      <c r="C278" s="12"/>
      <c r="D278" s="7">
        <f t="shared" si="61"/>
        <v>10</v>
      </c>
      <c r="E278" s="142">
        <f>IF(D277=D276,IF(AND(B278=Данные!$B$7,NOT(ISBLANK(C278)),OR(A278=$A$2,A278=Данные!$C$9)),E277+1,E277),IF(AND(B278=Данные!$B$7,NOT(ISBLANK(C278)),OR(A278=$A$2,A278=Данные!$C$9)),1,0))</f>
        <v>0</v>
      </c>
      <c r="F278" s="118" t="str">
        <f t="shared" si="59"/>
        <v/>
      </c>
      <c r="G278" s="13"/>
      <c r="H278" s="6"/>
      <c r="I278" s="6"/>
      <c r="J278" s="14" t="s">
        <v>9</v>
      </c>
      <c r="K278" s="14" t="s">
        <v>9</v>
      </c>
      <c r="L278" s="6"/>
      <c r="M278" s="6"/>
      <c r="N278" s="252"/>
    </row>
    <row r="279" spans="1:16" ht="33.75" hidden="1">
      <c r="A279" s="13" t="s">
        <v>313</v>
      </c>
      <c r="B279" s="142" t="s">
        <v>8</v>
      </c>
      <c r="C279" s="19" t="s">
        <v>47</v>
      </c>
      <c r="D279" s="9">
        <f t="shared" si="61"/>
        <v>10</v>
      </c>
      <c r="E279" s="142">
        <f>IF(D278=D277,IF(AND(B279=Данные!$B$7,NOT(ISBLANK(C279)),OR(A279=$A$2,A279=Данные!$C$9)),E278+1,E278),IF(AND(B279=Данные!$B$7,NOT(ISBLANK(C279)),OR(A279=$A$2,A279=Данные!$C$9)),1,0))</f>
        <v>0</v>
      </c>
      <c r="F279" s="118" t="str">
        <f t="shared" si="59"/>
        <v>10.0</v>
      </c>
      <c r="G279" s="18" t="s">
        <v>141</v>
      </c>
      <c r="H279" s="18" t="s">
        <v>78</v>
      </c>
      <c r="I279" s="23"/>
      <c r="J279" s="18" t="s">
        <v>131</v>
      </c>
      <c r="K279" s="11"/>
      <c r="L279" s="6"/>
      <c r="M279" s="6"/>
      <c r="N279" s="252"/>
    </row>
    <row r="280" spans="1:16" ht="22.5" hidden="1">
      <c r="A280" s="192" t="str">
        <f>A279</f>
        <v>Услуги/работы</v>
      </c>
      <c r="B280" s="142" t="str">
        <f>B279</f>
        <v>Да</v>
      </c>
      <c r="C280" s="12"/>
      <c r="D280" s="7">
        <f t="shared" si="61"/>
        <v>10</v>
      </c>
      <c r="E280" s="142">
        <f>IF(D279=D278,IF(AND(B280=Данные!$B$7,NOT(ISBLANK(C280)),OR(A280=$A$2,A280=Данные!$C$9)),E279+1,E279),IF(AND(B280=Данные!$B$7,NOT(ISBLANK(C280)),OR(A280=$A$2,A280=Данные!$C$9)),1,0))</f>
        <v>0</v>
      </c>
      <c r="F280" s="118" t="str">
        <f t="shared" si="59"/>
        <v/>
      </c>
      <c r="G280" s="6"/>
      <c r="H280" s="6"/>
      <c r="I280" s="6"/>
      <c r="J280" s="14" t="s">
        <v>8</v>
      </c>
      <c r="K280" s="14" t="s">
        <v>8</v>
      </c>
      <c r="L280" s="6"/>
      <c r="M280" s="6"/>
      <c r="N280" s="252"/>
    </row>
    <row r="281" spans="1:16" ht="22.5" hidden="1">
      <c r="A281" s="192" t="str">
        <f>A280</f>
        <v>Услуги/работы</v>
      </c>
      <c r="B281" s="142" t="str">
        <f>B280</f>
        <v>Да</v>
      </c>
      <c r="C281" s="12"/>
      <c r="D281" s="7">
        <f t="shared" si="61"/>
        <v>10</v>
      </c>
      <c r="E281" s="142">
        <f>IF(D280=D279,IF(AND(B281=Данные!$B$7,NOT(ISBLANK(C281)),OR(A281=$A$2,A281=Данные!$C$9)),E280+1,E280),IF(AND(B281=Данные!$B$7,NOT(ISBLANK(C281)),OR(A281=$A$2,A281=Данные!$C$9)),1,0))</f>
        <v>0</v>
      </c>
      <c r="F281" s="118" t="str">
        <f t="shared" si="59"/>
        <v/>
      </c>
      <c r="G281" s="6"/>
      <c r="H281" s="6"/>
      <c r="I281" s="6"/>
      <c r="J281" s="14" t="s">
        <v>9</v>
      </c>
      <c r="K281" s="14" t="s">
        <v>9</v>
      </c>
      <c r="L281" s="6"/>
      <c r="M281" s="6"/>
      <c r="N281" s="252"/>
    </row>
    <row r="282" spans="1:16" ht="33.75">
      <c r="A282" s="13" t="s">
        <v>174</v>
      </c>
      <c r="B282" s="142" t="s">
        <v>8</v>
      </c>
      <c r="C282" s="19" t="s">
        <v>47</v>
      </c>
      <c r="D282" s="9">
        <f t="shared" si="61"/>
        <v>10</v>
      </c>
      <c r="E282" s="142">
        <f>IF(D281=D280,IF(AND(B282=Данные!$B$7,NOT(ISBLANK(C282)),OR(A282=$A$2,A282=Данные!$C$9)),E281+1,E281),IF(AND(B282=Данные!$B$7,NOT(ISBLANK(C282)),OR(A282=$A$2,A282=Данные!$C$9)),1,0))</f>
        <v>1</v>
      </c>
      <c r="F282" s="118" t="str">
        <f>CONCATENATE(D282,".",E282)</f>
        <v>10.1</v>
      </c>
      <c r="G282" s="18" t="s">
        <v>323</v>
      </c>
      <c r="H282" s="18" t="s">
        <v>316</v>
      </c>
      <c r="I282" s="23"/>
      <c r="J282" s="18" t="s">
        <v>131</v>
      </c>
      <c r="K282" s="11"/>
      <c r="L282" s="6"/>
      <c r="M282" s="6"/>
      <c r="N282" s="252"/>
      <c r="O282" s="175"/>
      <c r="P282" s="175"/>
    </row>
    <row r="283" spans="1:16">
      <c r="A283" s="192" t="str">
        <f>A282</f>
        <v>ТМЦ</v>
      </c>
      <c r="B283" s="142" t="str">
        <f>B282</f>
        <v>Да</v>
      </c>
      <c r="C283" s="12"/>
      <c r="D283" s="7">
        <f t="shared" si="61"/>
        <v>10</v>
      </c>
      <c r="E283" s="142">
        <f>IF(D282=D281,IF(AND(B283=Данные!$B$7,NOT(ISBLANK(C283)),OR(A283=$A$2,A283=Данные!$C$9)),E282+1,E282),IF(AND(B283=Данные!$B$7,NOT(ISBLANK(C283)),OR(A283=$A$2,A283=Данные!$C$9)),1,0))</f>
        <v>1</v>
      </c>
      <c r="F283" s="118" t="str">
        <f t="shared" si="59"/>
        <v/>
      </c>
      <c r="G283" s="6"/>
      <c r="H283" s="6"/>
      <c r="I283" s="6"/>
      <c r="J283" s="14" t="s">
        <v>8</v>
      </c>
      <c r="K283" s="14" t="s">
        <v>8</v>
      </c>
      <c r="L283" s="6"/>
      <c r="M283" s="6"/>
      <c r="N283" s="252"/>
    </row>
    <row r="284" spans="1:16">
      <c r="A284" s="192" t="str">
        <f>A283</f>
        <v>ТМЦ</v>
      </c>
      <c r="B284" s="142" t="str">
        <f>B283</f>
        <v>Да</v>
      </c>
      <c r="C284" s="12"/>
      <c r="D284" s="7">
        <f t="shared" si="61"/>
        <v>10</v>
      </c>
      <c r="E284" s="142">
        <f>IF(D283=D282,IF(AND(B284=Данные!$B$7,NOT(ISBLANK(C284)),OR(A284=$A$2,A284=Данные!$C$9)),E283+1,E283),IF(AND(B284=Данные!$B$7,NOT(ISBLANK(C284)),OR(A284=$A$2,A284=Данные!$C$9)),1,0))</f>
        <v>1</v>
      </c>
      <c r="F284" s="118" t="str">
        <f t="shared" si="59"/>
        <v/>
      </c>
      <c r="G284" s="6"/>
      <c r="H284" s="6"/>
      <c r="I284" s="6"/>
      <c r="J284" s="14" t="s">
        <v>9</v>
      </c>
      <c r="K284" s="14" t="s">
        <v>9</v>
      </c>
      <c r="L284" s="6"/>
      <c r="M284" s="6"/>
      <c r="N284" s="252"/>
    </row>
    <row r="285" spans="1:16" ht="33.75">
      <c r="A285" s="13" t="s">
        <v>175</v>
      </c>
      <c r="B285" s="142" t="s">
        <v>8</v>
      </c>
      <c r="C285" s="19" t="s">
        <v>47</v>
      </c>
      <c r="D285" s="9">
        <f t="shared" si="61"/>
        <v>10</v>
      </c>
      <c r="E285" s="142">
        <f>IF(D284=D283,IF(AND(B285=Данные!$B$7,NOT(ISBLANK(C285)),OR(A285=$A$2,A285=Данные!$C$9)),E284+1,E284),IF(AND(B285=Данные!$B$7,NOT(ISBLANK(C285)),OR(A285=$A$2,A285=Данные!$C$9)),1,0))</f>
        <v>2</v>
      </c>
      <c r="F285" s="118" t="str">
        <f t="shared" si="59"/>
        <v>10.2</v>
      </c>
      <c r="G285" s="18" t="s">
        <v>341</v>
      </c>
      <c r="H285" s="18" t="s">
        <v>316</v>
      </c>
      <c r="I285" s="23"/>
      <c r="J285" s="18" t="s">
        <v>131</v>
      </c>
      <c r="K285" s="11"/>
      <c r="L285" s="6"/>
      <c r="M285" s="6"/>
      <c r="N285" s="252"/>
      <c r="O285" s="175"/>
      <c r="P285" s="175"/>
    </row>
    <row r="286" spans="1:16">
      <c r="A286" s="192" t="str">
        <f>A285</f>
        <v>общее</v>
      </c>
      <c r="B286" s="95" t="str">
        <f>B285</f>
        <v>Да</v>
      </c>
      <c r="C286" s="12"/>
      <c r="D286" s="7">
        <f t="shared" si="61"/>
        <v>10</v>
      </c>
      <c r="E286" s="142">
        <f>IF(D285=D284,IF(AND(B286=Данные!$B$7,NOT(ISBLANK(C286)),OR(A286=$A$2,A286=Данные!$C$9)),E285+1,E285),IF(AND(B286=Данные!$B$7,NOT(ISBLANK(C286)),OR(A286=$A$2,A286=Данные!$C$9)),1,0))</f>
        <v>2</v>
      </c>
      <c r="F286" s="118" t="str">
        <f t="shared" si="59"/>
        <v/>
      </c>
      <c r="G286" s="6"/>
      <c r="H286" s="6"/>
      <c r="I286" s="6"/>
      <c r="J286" s="14" t="s">
        <v>8</v>
      </c>
      <c r="K286" s="14" t="s">
        <v>8</v>
      </c>
      <c r="L286" s="6"/>
      <c r="M286" s="6"/>
      <c r="N286" s="252"/>
    </row>
    <row r="287" spans="1:16">
      <c r="A287" s="192" t="str">
        <f>A286</f>
        <v>общее</v>
      </c>
      <c r="B287" s="95" t="str">
        <f>B286</f>
        <v>Да</v>
      </c>
      <c r="C287" s="12"/>
      <c r="D287" s="7">
        <f t="shared" si="61"/>
        <v>10</v>
      </c>
      <c r="E287" s="142">
        <f>IF(D286=D285,IF(AND(B287=Данные!$B$7,NOT(ISBLANK(C287)),OR(A287=$A$2,A287=Данные!$C$9)),E286+1,E286),IF(AND(B287=Данные!$B$7,NOT(ISBLANK(C287)),OR(A287=$A$2,A287=Данные!$C$9)),1,0))</f>
        <v>2</v>
      </c>
      <c r="F287" s="118" t="str">
        <f t="shared" si="59"/>
        <v/>
      </c>
      <c r="G287" s="6"/>
      <c r="H287" s="6"/>
      <c r="I287" s="6"/>
      <c r="J287" s="14" t="s">
        <v>9</v>
      </c>
      <c r="K287" s="14" t="s">
        <v>9</v>
      </c>
      <c r="L287" s="6"/>
      <c r="M287" s="6"/>
      <c r="N287" s="252"/>
    </row>
    <row r="288" spans="1:16" hidden="1">
      <c r="A288" s="13" t="s">
        <v>175</v>
      </c>
      <c r="B288" s="6"/>
      <c r="C288" s="118"/>
      <c r="D288" s="8">
        <f>D287+1</f>
        <v>11</v>
      </c>
      <c r="E288" s="142">
        <f>IF(D287=D286,IF(AND(B288=Данные!$B$7,NOT(ISBLANK(C288)),OR(A288=$A$2,A288=Данные!$C$9)),E287+1,E287),IF(AND(B288=Данные!$B$7,NOT(ISBLANK(C288)),OR(A288=$A$2,A288=Данные!$C$9)),1,0))</f>
        <v>2</v>
      </c>
      <c r="F288" s="118">
        <f t="shared" si="59"/>
        <v>11</v>
      </c>
      <c r="G288" s="15" t="s">
        <v>145</v>
      </c>
      <c r="H288" s="15"/>
      <c r="I288" s="15"/>
      <c r="J288" s="15"/>
      <c r="K288" s="118"/>
      <c r="L288" s="6"/>
      <c r="M288" s="6"/>
      <c r="N288" s="249"/>
    </row>
    <row r="289" spans="1:16" ht="45">
      <c r="A289" s="13" t="s">
        <v>175</v>
      </c>
      <c r="B289" s="6" t="s">
        <v>8</v>
      </c>
      <c r="C289" s="19" t="s">
        <v>47</v>
      </c>
      <c r="D289" s="9">
        <v>10</v>
      </c>
      <c r="E289" s="142">
        <v>3</v>
      </c>
      <c r="F289" s="118" t="str">
        <f>CONCATENATE(D289,".",E289)</f>
        <v>10.3</v>
      </c>
      <c r="G289" s="18" t="s">
        <v>144</v>
      </c>
      <c r="H289" s="18" t="s">
        <v>27</v>
      </c>
      <c r="I289" s="23"/>
      <c r="J289" s="18" t="s">
        <v>28</v>
      </c>
      <c r="K289" s="11"/>
      <c r="L289" s="6"/>
      <c r="M289" s="6"/>
      <c r="P289" s="175"/>
    </row>
    <row r="290" spans="1:16">
      <c r="A290" s="192" t="str">
        <f>A289</f>
        <v>общее</v>
      </c>
      <c r="B290" s="95" t="str">
        <f>B289</f>
        <v>Да</v>
      </c>
      <c r="C290" s="12"/>
      <c r="D290" s="7">
        <f t="shared" si="61"/>
        <v>10</v>
      </c>
      <c r="E290" s="142">
        <f>IF(D289=D288,IF(AND(B290=Данные!$B$7,NOT(ISBLANK(C290)),OR(A290=$A$2,A290=Данные!$C$9)),E289+1,E289),IF(AND(B290=Данные!$B$7,NOT(ISBLANK(C290)),OR(A290=$A$2,A290=Данные!$C$9)),1,0))</f>
        <v>0</v>
      </c>
      <c r="F290" s="118" t="str">
        <f t="shared" si="59"/>
        <v/>
      </c>
      <c r="G290" s="6"/>
      <c r="H290" s="6"/>
      <c r="I290" s="6"/>
      <c r="J290" s="14" t="s">
        <v>8</v>
      </c>
      <c r="K290" s="14" t="s">
        <v>8</v>
      </c>
      <c r="L290" s="6"/>
      <c r="M290" s="6"/>
      <c r="N290" s="249"/>
    </row>
    <row r="291" spans="1:16" ht="13.9" customHeight="1">
      <c r="A291" s="192" t="str">
        <f>A290</f>
        <v>общее</v>
      </c>
      <c r="B291" s="95" t="str">
        <f>B290</f>
        <v>Да</v>
      </c>
      <c r="C291" s="12"/>
      <c r="D291" s="7">
        <f t="shared" si="61"/>
        <v>10</v>
      </c>
      <c r="E291" s="142">
        <f>IF(D290=D289,IF(AND(B291=Данные!$B$7,NOT(ISBLANK(C291)),OR(A291=$A$2,A291=Данные!$C$9)),E290+1,E290),IF(AND(B291=Данные!$B$7,NOT(ISBLANK(C291)),OR(A291=$A$2,A291=Данные!$C$9)),1,0))</f>
        <v>0</v>
      </c>
      <c r="F291" s="118" t="str">
        <f t="shared" si="59"/>
        <v/>
      </c>
      <c r="G291" s="6"/>
      <c r="H291" s="6"/>
      <c r="I291" s="6"/>
      <c r="J291" s="14" t="s">
        <v>9</v>
      </c>
      <c r="K291" s="14" t="s">
        <v>9</v>
      </c>
      <c r="L291" s="6"/>
      <c r="M291" s="6"/>
      <c r="N291" s="249"/>
    </row>
    <row r="292" spans="1:16" ht="22.5" hidden="1">
      <c r="A292" s="13" t="s">
        <v>174</v>
      </c>
      <c r="B292" s="140" t="s">
        <v>9</v>
      </c>
      <c r="C292" s="19" t="s">
        <v>47</v>
      </c>
      <c r="D292" s="9">
        <f t="shared" si="61"/>
        <v>10</v>
      </c>
      <c r="E292" s="142">
        <f>IF(D291=D290,IF(AND(B292=Данные!$B$7,NOT(ISBLANK(C292)),OR(A292=$A$2,A292=Данные!$C$9)),E291+1,E291),IF(AND(B292=Данные!$B$7,NOT(ISBLANK(C292)),OR(A292=$A$2,A292=Данные!$C$9)),1,0))</f>
        <v>0</v>
      </c>
      <c r="F292" s="118" t="str">
        <f t="shared" ref="F292:F300" si="63">IF(D292=D291,IF(ISBLANK(G292),"",CONCATENATE(D292,".",E292)),D292)</f>
        <v>10.0</v>
      </c>
      <c r="G292" s="23" t="s">
        <v>167</v>
      </c>
      <c r="H292" s="23"/>
      <c r="I292" s="23"/>
      <c r="J292" s="18" t="s">
        <v>131</v>
      </c>
      <c r="K292" s="11"/>
      <c r="L292" s="6"/>
      <c r="M292" s="6"/>
    </row>
    <row r="293" spans="1:16" hidden="1">
      <c r="A293" s="192" t="str">
        <f>A292</f>
        <v>ТМЦ</v>
      </c>
      <c r="B293" s="95" t="str">
        <f>B292</f>
        <v>Нет</v>
      </c>
      <c r="C293" s="12"/>
      <c r="D293" s="7">
        <f t="shared" si="61"/>
        <v>10</v>
      </c>
      <c r="E293" s="142">
        <f>IF(D292=D291,IF(AND(B293=Данные!$B$7,NOT(ISBLANK(C293)),OR(A293=$A$2,A293=Данные!$C$9)),E292+1,E292),IF(AND(B293=Данные!$B$7,NOT(ISBLANK(C293)),OR(A293=$A$2,A293=Данные!$C$9)),1,0))</f>
        <v>0</v>
      </c>
      <c r="F293" s="118" t="str">
        <f t="shared" si="63"/>
        <v/>
      </c>
      <c r="G293" s="6"/>
      <c r="H293" s="6"/>
      <c r="I293" s="6"/>
      <c r="J293" s="14" t="s">
        <v>8</v>
      </c>
      <c r="K293" s="14" t="s">
        <v>8</v>
      </c>
      <c r="L293" s="6"/>
      <c r="M293" s="6"/>
    </row>
    <row r="294" spans="1:16" ht="13.9" hidden="1" customHeight="1">
      <c r="A294" s="192" t="str">
        <f>A293</f>
        <v>ТМЦ</v>
      </c>
      <c r="B294" s="95" t="str">
        <f>B293</f>
        <v>Нет</v>
      </c>
      <c r="C294" s="12"/>
      <c r="D294" s="7">
        <f t="shared" si="61"/>
        <v>10</v>
      </c>
      <c r="E294" s="142">
        <f>IF(D293=D292,IF(AND(B294=Данные!$B$7,NOT(ISBLANK(C294)),OR(A294=$A$2,A294=Данные!$C$9)),E293+1,E293),IF(AND(B294=Данные!$B$7,NOT(ISBLANK(C294)),OR(A294=$A$2,A294=Данные!$C$9)),1,0))</f>
        <v>0</v>
      </c>
      <c r="F294" s="118" t="str">
        <f t="shared" si="63"/>
        <v/>
      </c>
      <c r="G294" s="6"/>
      <c r="H294" s="6"/>
      <c r="I294" s="6"/>
      <c r="J294" s="14" t="s">
        <v>9</v>
      </c>
      <c r="K294" s="14" t="s">
        <v>9</v>
      </c>
      <c r="L294" s="6"/>
      <c r="M294" s="6"/>
    </row>
    <row r="295" spans="1:16" ht="33.75" hidden="1">
      <c r="A295" s="13" t="s">
        <v>174</v>
      </c>
      <c r="B295" s="6" t="s">
        <v>9</v>
      </c>
      <c r="C295" s="19" t="s">
        <v>47</v>
      </c>
      <c r="D295" s="9">
        <f>D294</f>
        <v>10</v>
      </c>
      <c r="E295" s="142">
        <f>IF(D294=D293,IF(AND(B295=Данные!$B$7,NOT(ISBLANK(C295)),OR(A295=$A$2,A295=Данные!$C$9)),E294+1,E294),IF(AND(B295=Данные!$B$7,NOT(ISBLANK(C295)),OR(A295=$A$2,A295=Данные!$C$9)),1,0))</f>
        <v>0</v>
      </c>
      <c r="F295" s="118" t="str">
        <f>IF(D295=D294,IF(ISBLANK(G295),"",CONCATENATE(D295,".",E295)),D295)</f>
        <v>10.0</v>
      </c>
      <c r="G295" s="18" t="s">
        <v>282</v>
      </c>
      <c r="H295" s="18" t="s">
        <v>283</v>
      </c>
      <c r="I295" s="23"/>
      <c r="J295" s="18" t="s">
        <v>131</v>
      </c>
      <c r="K295" s="11"/>
      <c r="L295" s="6"/>
      <c r="M295" s="6"/>
      <c r="O295" s="175"/>
      <c r="P295" s="177"/>
    </row>
    <row r="296" spans="1:16" ht="13.9" hidden="1" customHeight="1">
      <c r="A296" s="192" t="str">
        <f>A295</f>
        <v>ТМЦ</v>
      </c>
      <c r="B296" s="95" t="str">
        <f>B295</f>
        <v>Нет</v>
      </c>
      <c r="C296" s="12"/>
      <c r="D296" s="7">
        <f t="shared" si="61"/>
        <v>10</v>
      </c>
      <c r="E296" s="142">
        <f>IF(D295=D294,IF(AND(B296=Данные!$B$7,NOT(ISBLANK(C296)),OR(A296=$A$2,A296=Данные!$C$9)),E295+1,E295),IF(AND(B296=Данные!$B$7,NOT(ISBLANK(C296)),OR(A296=$A$2,A296=Данные!$C$9)),1,0))</f>
        <v>0</v>
      </c>
      <c r="F296" s="118" t="str">
        <f t="shared" si="63"/>
        <v/>
      </c>
      <c r="G296" s="6"/>
      <c r="H296" s="6"/>
      <c r="I296" s="6"/>
      <c r="J296" s="14" t="s">
        <v>8</v>
      </c>
      <c r="K296" s="14" t="s">
        <v>8</v>
      </c>
      <c r="L296" s="6"/>
      <c r="M296" s="6"/>
    </row>
    <row r="297" spans="1:16" ht="13.9" hidden="1" customHeight="1">
      <c r="A297" s="192" t="str">
        <f>A296</f>
        <v>ТМЦ</v>
      </c>
      <c r="B297" s="95" t="str">
        <f>B296</f>
        <v>Нет</v>
      </c>
      <c r="C297" s="12"/>
      <c r="D297" s="7">
        <f t="shared" si="61"/>
        <v>10</v>
      </c>
      <c r="E297" s="142">
        <f>IF(D296=D295,IF(AND(B297=Данные!$B$7,NOT(ISBLANK(C297)),OR(A297=$A$2,A297=Данные!$C$9)),E296+1,E296),IF(AND(B297=Данные!$B$7,NOT(ISBLANK(C297)),OR(A297=$A$2,A297=Данные!$C$9)),1,0))</f>
        <v>0</v>
      </c>
      <c r="F297" s="118" t="str">
        <f t="shared" si="63"/>
        <v/>
      </c>
      <c r="G297" s="6"/>
      <c r="H297" s="6"/>
      <c r="I297" s="6"/>
      <c r="J297" s="14" t="s">
        <v>9</v>
      </c>
      <c r="K297" s="14" t="s">
        <v>9</v>
      </c>
      <c r="L297" s="6"/>
      <c r="M297" s="6"/>
    </row>
    <row r="298" spans="1:16" hidden="1">
      <c r="A298" s="191" t="s">
        <v>175</v>
      </c>
      <c r="B298" s="6"/>
      <c r="C298" s="118"/>
      <c r="D298" s="8">
        <f>D297+1</f>
        <v>11</v>
      </c>
      <c r="E298" s="142">
        <f>IF(D297=D296,IF(AND(B298=Данные!$B$7,NOT(ISBLANK(C298)),OR(A298=$A$2,A298=Данные!$C$9)),E297+1,E297),IF(AND(B298=Данные!$B$7,NOT(ISBLANK(C298)),OR(A298=$A$2,A298=Данные!$C$9)),1,0))</f>
        <v>0</v>
      </c>
      <c r="F298" s="118">
        <f>IF(D298=D297,IF(ISBLANK(G298),"",CONCATENATE(D298,".",E298)),D298)</f>
        <v>11</v>
      </c>
      <c r="G298" s="15" t="s">
        <v>23</v>
      </c>
      <c r="H298" s="15"/>
      <c r="I298" s="15"/>
      <c r="J298" s="15"/>
      <c r="K298" s="118"/>
      <c r="L298" s="6"/>
      <c r="M298" s="6"/>
    </row>
    <row r="299" spans="1:16" ht="33.75" hidden="1">
      <c r="A299" s="13" t="s">
        <v>313</v>
      </c>
      <c r="B299" s="6" t="s">
        <v>8</v>
      </c>
      <c r="C299" s="19" t="s">
        <v>47</v>
      </c>
      <c r="D299" s="9">
        <f t="shared" si="61"/>
        <v>11</v>
      </c>
      <c r="E299" s="142">
        <f>IF(D298=D297,IF(AND(B299=Данные!$B$7,NOT(ISBLANK(C299)),OR(A299=$A$2,A299=Данные!$C$9)),E298+1,E298),IF(AND(B299=Данные!$B$7,NOT(ISBLANK(C299)),OR(A299=$A$2,A299=Данные!$C$9)),1,0))</f>
        <v>0</v>
      </c>
      <c r="F299" s="118" t="str">
        <f t="shared" si="63"/>
        <v>11.0</v>
      </c>
      <c r="G299" s="18" t="s">
        <v>102</v>
      </c>
      <c r="H299" s="18" t="s">
        <v>25</v>
      </c>
      <c r="I299" s="23"/>
      <c r="J299" s="18" t="s">
        <v>101</v>
      </c>
      <c r="K299" s="11"/>
      <c r="L299" s="6"/>
      <c r="M299" s="6"/>
    </row>
    <row r="300" spans="1:16" ht="22.5" hidden="1">
      <c r="A300" s="192" t="str">
        <f t="shared" ref="A300:B303" si="64">A299</f>
        <v>Услуги/работы</v>
      </c>
      <c r="B300" s="95" t="str">
        <f t="shared" si="64"/>
        <v>Да</v>
      </c>
      <c r="C300" s="19"/>
      <c r="D300" s="7">
        <f t="shared" si="61"/>
        <v>11</v>
      </c>
      <c r="E300" s="142">
        <f>IF(D299=D298,IF(AND(B300=Данные!$B$7,NOT(ISBLANK(C300)),OR(A300=$A$2,A300=Данные!$C$9)),E299+1,E299),IF(AND(B300=Данные!$B$7,NOT(ISBLANK(C300)),OR(A300=$A$2,A300=Данные!$C$9)),1,0))</f>
        <v>0</v>
      </c>
      <c r="F300" s="118" t="str">
        <f t="shared" si="63"/>
        <v/>
      </c>
      <c r="G300" s="6"/>
      <c r="H300" s="6"/>
      <c r="I300" s="6"/>
      <c r="J300" s="14" t="s">
        <v>93</v>
      </c>
      <c r="K300" s="14" t="s">
        <v>93</v>
      </c>
      <c r="L300" s="6"/>
      <c r="M300" s="6"/>
    </row>
    <row r="301" spans="1:16" ht="22.5" hidden="1">
      <c r="A301" s="192" t="str">
        <f t="shared" si="64"/>
        <v>Услуги/работы</v>
      </c>
      <c r="B301" s="95" t="str">
        <f t="shared" si="64"/>
        <v>Да</v>
      </c>
      <c r="C301" s="19"/>
      <c r="D301" s="7">
        <f t="shared" si="61"/>
        <v>11</v>
      </c>
      <c r="E301" s="142">
        <f>IF(D300=D299,IF(AND(B301=Данные!$B$7,NOT(ISBLANK(C301)),OR(A301=$A$2,A301=Данные!$C$9)),E300+1,E300),IF(AND(B301=Данные!$B$7,NOT(ISBLANK(C301)),OR(A301=$A$2,A301=Данные!$C$9)),1,0))</f>
        <v>0</v>
      </c>
      <c r="F301" s="118" t="str">
        <f t="shared" si="59"/>
        <v/>
      </c>
      <c r="G301" s="6"/>
      <c r="H301" s="6"/>
      <c r="I301" s="6"/>
      <c r="J301" s="14" t="s">
        <v>114</v>
      </c>
      <c r="K301" s="14" t="s">
        <v>114</v>
      </c>
      <c r="L301" s="6"/>
      <c r="M301" s="6"/>
    </row>
    <row r="302" spans="1:16" ht="22.5" hidden="1">
      <c r="A302" s="192" t="str">
        <f t="shared" si="64"/>
        <v>Услуги/работы</v>
      </c>
      <c r="B302" s="95" t="str">
        <f t="shared" si="64"/>
        <v>Да</v>
      </c>
      <c r="C302" s="19"/>
      <c r="D302" s="7">
        <f t="shared" si="61"/>
        <v>11</v>
      </c>
      <c r="E302" s="142">
        <f>IF(D301=D300,IF(AND(B302=Данные!$B$7,NOT(ISBLANK(C302)),OR(A302=$A$2,A302=Данные!$C$9)),E301+1,E301),IF(AND(B302=Данные!$B$7,NOT(ISBLANK(C302)),OR(A302=$A$2,A302=Данные!$C$9)),1,0))</f>
        <v>0</v>
      </c>
      <c r="F302" s="118" t="str">
        <f t="shared" si="59"/>
        <v/>
      </c>
      <c r="G302" s="6"/>
      <c r="H302" s="6"/>
      <c r="I302" s="6"/>
      <c r="J302" s="14" t="s">
        <v>115</v>
      </c>
      <c r="K302" s="14" t="s">
        <v>115</v>
      </c>
      <c r="L302" s="6"/>
      <c r="M302" s="6"/>
    </row>
    <row r="303" spans="1:16" ht="22.5" hidden="1">
      <c r="A303" s="192" t="str">
        <f t="shared" si="64"/>
        <v>Услуги/работы</v>
      </c>
      <c r="B303" s="95" t="str">
        <f t="shared" si="64"/>
        <v>Да</v>
      </c>
      <c r="C303" s="19"/>
      <c r="D303" s="7">
        <f t="shared" si="61"/>
        <v>11</v>
      </c>
      <c r="E303" s="142">
        <f>IF(D302=D301,IF(AND(B303=Данные!$B$7,NOT(ISBLANK(C303)),OR(A303=$A$2,A303=Данные!$C$9)),E302+1,E302),IF(AND(B303=Данные!$B$7,NOT(ISBLANK(C303)),OR(A303=$A$2,A303=Данные!$C$9)),1,0))</f>
        <v>0</v>
      </c>
      <c r="F303" s="118" t="str">
        <f t="shared" si="59"/>
        <v/>
      </c>
      <c r="G303" s="6"/>
      <c r="H303" s="6"/>
      <c r="I303" s="6"/>
      <c r="J303" s="14" t="s">
        <v>116</v>
      </c>
      <c r="K303" s="14" t="s">
        <v>116</v>
      </c>
      <c r="L303" s="6"/>
      <c r="M303" s="6"/>
    </row>
    <row r="304" spans="1:16" ht="56.25" hidden="1">
      <c r="A304" s="13" t="s">
        <v>175</v>
      </c>
      <c r="B304" s="6" t="s">
        <v>9</v>
      </c>
      <c r="C304" s="19" t="s">
        <v>47</v>
      </c>
      <c r="D304" s="9">
        <f>D303</f>
        <v>11</v>
      </c>
      <c r="E304" s="142">
        <f>IF(D303=D302,IF(AND(B304=Данные!$B$7,NOT(ISBLANK(C304)),OR(A304=$A$2,A304=Данные!$C$9)),E303+1,E303),IF(AND(B304=Данные!$B$7,NOT(ISBLANK(C304)),OR(A304=$A$2,A304=Данные!$C$9)),1,0))</f>
        <v>0</v>
      </c>
      <c r="F304" s="118" t="str">
        <f t="shared" si="59"/>
        <v>11.0</v>
      </c>
      <c r="G304" s="20" t="s">
        <v>16</v>
      </c>
      <c r="H304" s="20" t="s">
        <v>251</v>
      </c>
      <c r="I304" s="10"/>
      <c r="J304" s="20" t="s">
        <v>131</v>
      </c>
      <c r="K304" s="11"/>
      <c r="L304" s="6"/>
      <c r="M304" s="6"/>
      <c r="P304" s="175"/>
    </row>
    <row r="305" spans="1:13" hidden="1">
      <c r="A305" s="192" t="str">
        <f>A304</f>
        <v>общее</v>
      </c>
      <c r="B305" s="95" t="str">
        <f>B304</f>
        <v>Нет</v>
      </c>
      <c r="C305" s="12"/>
      <c r="D305" s="7">
        <f t="shared" si="61"/>
        <v>11</v>
      </c>
      <c r="E305" s="142">
        <f>IF(D304=D303,IF(AND(B305=Данные!$B$7,NOT(ISBLANK(C305)),OR(A305=$A$2,A305=Данные!$C$9)),E304+1,E304),IF(AND(B305=Данные!$B$7,NOT(ISBLANK(C305)),OR(A305=$A$2,A305=Данные!$C$9)),1,0))</f>
        <v>0</v>
      </c>
      <c r="F305" s="118" t="str">
        <f>IF(D305=D304,IF(ISBLANK(G305),"",CONCATENATE(D305,".",E305)),D305)</f>
        <v/>
      </c>
      <c r="G305" s="6"/>
      <c r="H305" s="6"/>
      <c r="I305" s="6"/>
      <c r="J305" s="14" t="s">
        <v>8</v>
      </c>
      <c r="K305" s="14" t="s">
        <v>8</v>
      </c>
      <c r="L305" s="6"/>
      <c r="M305" s="6"/>
    </row>
    <row r="306" spans="1:13" hidden="1">
      <c r="A306" s="192" t="str">
        <f>A305</f>
        <v>общее</v>
      </c>
      <c r="B306" s="95" t="str">
        <f>B305</f>
        <v>Нет</v>
      </c>
      <c r="C306" s="12"/>
      <c r="D306" s="7">
        <f t="shared" si="61"/>
        <v>11</v>
      </c>
      <c r="E306" s="142">
        <f>IF(D305=D304,IF(AND(B306=Данные!$B$7,NOT(ISBLANK(C306)),OR(A306=$A$2,A306=Данные!$C$9)),E305+1,E305),IF(AND(B306=Данные!$B$7,NOT(ISBLANK(C306)),OR(A306=$A$2,A306=Данные!$C$9)),1,0))</f>
        <v>0</v>
      </c>
      <c r="F306" s="118" t="str">
        <f>IF(D306=D305,IF(ISBLANK(G306),"",CONCATENATE(D306,".",E306)),D306)</f>
        <v/>
      </c>
      <c r="G306" s="6"/>
      <c r="H306" s="6"/>
      <c r="I306" s="6"/>
      <c r="J306" s="14" t="s">
        <v>9</v>
      </c>
      <c r="K306" s="14" t="s">
        <v>9</v>
      </c>
      <c r="L306" s="6"/>
      <c r="M306" s="6"/>
    </row>
    <row r="307" spans="1:13" ht="33.75" hidden="1">
      <c r="A307" s="12" t="s">
        <v>313</v>
      </c>
      <c r="B307" s="6" t="s">
        <v>8</v>
      </c>
      <c r="C307" s="19" t="s">
        <v>47</v>
      </c>
      <c r="D307" s="9">
        <f>D306</f>
        <v>11</v>
      </c>
      <c r="E307" s="142">
        <f>IF(D306=D305,IF(AND(B307=Данные!$B$7,NOT(ISBLANK(C307)),OR(A307=$A$2,A307=Данные!$C$9)),E306+1,E306),IF(AND(B307=Данные!$B$7,NOT(ISBLANK(C307)),OR(A307=$A$2,A307=Данные!$C$9)),1,0))</f>
        <v>0</v>
      </c>
      <c r="F307" s="118" t="str">
        <f t="shared" si="59"/>
        <v>11.0</v>
      </c>
      <c r="G307" s="20" t="s">
        <v>214</v>
      </c>
      <c r="H307" s="20" t="s">
        <v>25</v>
      </c>
      <c r="I307" s="23"/>
      <c r="J307" s="18" t="s">
        <v>215</v>
      </c>
      <c r="K307" s="11"/>
      <c r="L307" s="6"/>
      <c r="M307" s="6"/>
    </row>
    <row r="308" spans="1:13" ht="22.5" hidden="1">
      <c r="A308" s="13" t="s">
        <v>313</v>
      </c>
      <c r="B308" s="95" t="str">
        <f>B307</f>
        <v>Да</v>
      </c>
      <c r="C308" s="12"/>
      <c r="D308" s="7">
        <f t="shared" si="61"/>
        <v>11</v>
      </c>
      <c r="E308" s="142">
        <f>IF(D307=D306,IF(AND(B308=Данные!$B$7,NOT(ISBLANK(C308)),OR(A308=$A$2,A308=Данные!$C$9)),E307+1,E307),IF(AND(B308=Данные!$B$7,NOT(ISBLANK(C308)),OR(A308=$A$2,A308=Данные!$C$9)),1,0))</f>
        <v>0</v>
      </c>
      <c r="F308" s="118" t="str">
        <f>IF(D308=D307,IF(ISBLANK(G308),"",CONCATENATE(D308,".",E308)),D308)</f>
        <v/>
      </c>
      <c r="G308" s="6"/>
      <c r="H308" s="6"/>
      <c r="I308" s="6"/>
      <c r="J308" s="14" t="s">
        <v>8</v>
      </c>
      <c r="K308" s="14" t="s">
        <v>8</v>
      </c>
      <c r="L308" s="6"/>
      <c r="M308" s="6"/>
    </row>
    <row r="309" spans="1:13" ht="22.5" hidden="1">
      <c r="A309" s="192" t="str">
        <f>A308</f>
        <v>Услуги/работы</v>
      </c>
      <c r="B309" s="95" t="str">
        <f>B308</f>
        <v>Да</v>
      </c>
      <c r="C309" s="12"/>
      <c r="D309" s="7">
        <f t="shared" si="61"/>
        <v>11</v>
      </c>
      <c r="E309" s="142">
        <f>IF(D308=D307,IF(AND(B309=Данные!$B$7,NOT(ISBLANK(C309)),OR(A309=$A$2,A309=Данные!$C$9)),E308+1,E308),IF(AND(B309=Данные!$B$7,NOT(ISBLANK(C309)),OR(A309=$A$2,A309=Данные!$C$9)),1,0))</f>
        <v>0</v>
      </c>
      <c r="F309" s="118" t="str">
        <f>IF(D309=D308,IF(ISBLANK(G309),"",CONCATENATE(D309,".",E309)),D309)</f>
        <v/>
      </c>
      <c r="G309" s="6"/>
      <c r="H309" s="6"/>
      <c r="I309" s="6"/>
      <c r="J309" s="14" t="s">
        <v>9</v>
      </c>
      <c r="K309" s="14" t="s">
        <v>9</v>
      </c>
      <c r="L309" s="6"/>
      <c r="M309" s="6"/>
    </row>
    <row r="310" spans="1:13" ht="45">
      <c r="A310" s="13" t="s">
        <v>174</v>
      </c>
      <c r="B310" s="6" t="s">
        <v>8</v>
      </c>
      <c r="C310" s="19" t="s">
        <v>47</v>
      </c>
      <c r="D310" s="9">
        <v>10</v>
      </c>
      <c r="E310" s="142">
        <v>4</v>
      </c>
      <c r="F310" s="118" t="str">
        <f>CONCATENATE(D310,".",E310)</f>
        <v>10.4</v>
      </c>
      <c r="G310" s="20" t="s">
        <v>330</v>
      </c>
      <c r="H310" s="20" t="s">
        <v>331</v>
      </c>
      <c r="I310" s="10"/>
      <c r="J310" s="20" t="s">
        <v>131</v>
      </c>
      <c r="K310" s="11"/>
      <c r="L310" s="6"/>
      <c r="M310" s="6"/>
    </row>
    <row r="311" spans="1:13">
      <c r="A311" s="192" t="str">
        <f t="shared" ref="A311:B311" si="65">A310</f>
        <v>ТМЦ</v>
      </c>
      <c r="B311" s="95" t="str">
        <f t="shared" si="65"/>
        <v>Да</v>
      </c>
      <c r="C311" s="12"/>
      <c r="D311" s="7">
        <f t="shared" ref="D311" si="66">D310</f>
        <v>10</v>
      </c>
      <c r="E311" s="142">
        <f>IF(D310=D303,IF(AND(B311=Данные!$B$7,NOT(ISBLANK(C311)),OR(A311=$A$2,A311=Данные!$C$9)),E310+1,E310),IF(AND(B311=Данные!$B$7,NOT(ISBLANK(C311)),OR(A311=$A$2,A311=Данные!$C$9)),1,0))</f>
        <v>0</v>
      </c>
      <c r="F311" s="118" t="str">
        <f t="shared" ref="F311" si="67">IF(D311=D310,IF(ISBLANK(G311),"",CONCATENATE(D311,".",E311)),D311)</f>
        <v/>
      </c>
      <c r="G311" s="13"/>
      <c r="H311" s="13"/>
      <c r="I311" s="13"/>
      <c r="J311" s="14" t="s">
        <v>8</v>
      </c>
      <c r="K311" s="14" t="s">
        <v>8</v>
      </c>
      <c r="L311" s="6"/>
      <c r="M311" s="11"/>
    </row>
    <row r="312" spans="1:13">
      <c r="A312" s="192" t="str">
        <f t="shared" ref="A312:B312" si="68">A311</f>
        <v>ТМЦ</v>
      </c>
      <c r="B312" s="95" t="str">
        <f t="shared" si="68"/>
        <v>Да</v>
      </c>
      <c r="C312" s="12"/>
      <c r="D312" s="7">
        <f>D311</f>
        <v>10</v>
      </c>
      <c r="E312" s="142">
        <f>IF(D311=D310,IF(AND(B312=Данные!$B$7,NOT(ISBLANK(C312)),OR(A312=$A$2,A312=Данные!$C$9)),E311+1,E311),IF(AND(B312=Данные!$B$7,NOT(ISBLANK(C312)),OR(A312=$A$2,A312=Данные!$C$9)),1,0))</f>
        <v>0</v>
      </c>
      <c r="F312" s="118" t="str">
        <f>IF(D312=D311,IF(ISBLANK(G312),"",CONCATENATE(D312,".",E312)),D312)</f>
        <v/>
      </c>
      <c r="G312" s="13"/>
      <c r="H312" s="13"/>
      <c r="I312" s="13"/>
      <c r="J312" s="14" t="s">
        <v>9</v>
      </c>
      <c r="K312" s="14" t="s">
        <v>9</v>
      </c>
      <c r="L312" s="6"/>
      <c r="M312" s="11"/>
    </row>
    <row r="313" spans="1:13" ht="33.75">
      <c r="A313" s="13" t="s">
        <v>174</v>
      </c>
      <c r="B313" s="6" t="s">
        <v>8</v>
      </c>
      <c r="C313" s="19" t="s">
        <v>47</v>
      </c>
      <c r="D313" s="9">
        <v>10</v>
      </c>
      <c r="E313" s="142">
        <v>5</v>
      </c>
      <c r="F313" s="118" t="str">
        <f>CONCATENATE(D313,".",E313)</f>
        <v>10.5</v>
      </c>
      <c r="G313" s="20" t="s">
        <v>333</v>
      </c>
      <c r="H313" s="10" t="s">
        <v>25</v>
      </c>
      <c r="I313" s="23"/>
      <c r="J313" s="10" t="s">
        <v>31</v>
      </c>
      <c r="K313" s="11"/>
      <c r="L313" s="6"/>
      <c r="M313" s="6"/>
    </row>
    <row r="314" spans="1:13">
      <c r="A314" s="192" t="str">
        <f t="shared" ref="A314:B314" si="69">A313</f>
        <v>ТМЦ</v>
      </c>
      <c r="B314" s="95" t="str">
        <f t="shared" si="69"/>
        <v>Да</v>
      </c>
      <c r="C314" s="12"/>
      <c r="D314" s="7">
        <f t="shared" ref="D314" si="70">D313</f>
        <v>10</v>
      </c>
      <c r="E314" s="142">
        <f>IF(D313=D306,IF(AND(B314=Данные!$B$7,NOT(ISBLANK(C314)),OR(A314=$A$2,A314=Данные!$C$9)),E313+1,E313),IF(AND(B314=Данные!$B$7,NOT(ISBLANK(C314)),OR(A314=$A$2,A314=Данные!$C$9)),1,0))</f>
        <v>0</v>
      </c>
      <c r="F314" s="118" t="str">
        <f t="shared" ref="F314" si="71">IF(D314=D313,IF(ISBLANK(G314),"",CONCATENATE(D314,".",E314)),D314)</f>
        <v/>
      </c>
      <c r="G314" s="13"/>
      <c r="H314" s="13"/>
      <c r="I314" s="13"/>
      <c r="J314" s="14" t="s">
        <v>8</v>
      </c>
      <c r="K314" s="14" t="s">
        <v>8</v>
      </c>
      <c r="L314" s="6"/>
      <c r="M314" s="11"/>
    </row>
    <row r="315" spans="1:13">
      <c r="A315" s="192" t="str">
        <f t="shared" ref="A315:B315" si="72">A314</f>
        <v>ТМЦ</v>
      </c>
      <c r="B315" s="95" t="str">
        <f t="shared" si="72"/>
        <v>Да</v>
      </c>
      <c r="C315" s="12"/>
      <c r="D315" s="7">
        <f>D314</f>
        <v>10</v>
      </c>
      <c r="E315" s="142">
        <f>IF(D314=D313,IF(AND(B315=Данные!$B$7,NOT(ISBLANK(C315)),OR(A315=$A$2,A315=Данные!$C$9)),E314+1,E314),IF(AND(B315=Данные!$B$7,NOT(ISBLANK(C315)),OR(A315=$A$2,A315=Данные!$C$9)),1,0))</f>
        <v>0</v>
      </c>
      <c r="F315" s="118" t="str">
        <f>IF(D315=D314,IF(ISBLANK(G315),"",CONCATENATE(D315,".",E315)),D315)</f>
        <v/>
      </c>
      <c r="G315" s="13"/>
      <c r="H315" s="13"/>
      <c r="I315" s="13"/>
      <c r="J315" s="14" t="s">
        <v>9</v>
      </c>
      <c r="K315" s="14" t="s">
        <v>9</v>
      </c>
      <c r="L315" s="6"/>
      <c r="M315" s="11"/>
    </row>
    <row r="316" spans="1:13" ht="22.5" hidden="1">
      <c r="A316" s="13" t="s">
        <v>175</v>
      </c>
      <c r="B316" s="6" t="s">
        <v>9</v>
      </c>
      <c r="C316" s="19" t="s">
        <v>47</v>
      </c>
      <c r="D316" s="9">
        <f>D315</f>
        <v>10</v>
      </c>
      <c r="E316" s="142">
        <f>IF(D315=D314,IF(AND(B316=Данные!$B$7,NOT(ISBLANK(C316)),OR(A316=$A$2,A316=Данные!$C$9)),E315+1,E315),IF(AND(B316=Данные!$B$7,NOT(ISBLANK(C316)),OR(A316=$A$2,A316=Данные!$C$9)),1,0))</f>
        <v>0</v>
      </c>
      <c r="F316" s="118" t="str">
        <f>IF(D316=D315,IF(ISBLANK(G316),"",CONCATENATE(D316,".",E316)),D316)</f>
        <v>10.0</v>
      </c>
      <c r="G316" s="18" t="s">
        <v>117</v>
      </c>
      <c r="H316" s="18" t="s">
        <v>152</v>
      </c>
      <c r="I316" s="10"/>
      <c r="J316" s="18" t="s">
        <v>131</v>
      </c>
      <c r="K316" s="11"/>
      <c r="L316" s="6"/>
      <c r="M316" s="6"/>
    </row>
    <row r="317" spans="1:13" hidden="1">
      <c r="A317" s="191" t="s">
        <v>175</v>
      </c>
      <c r="B317" s="6"/>
      <c r="C317" s="118"/>
      <c r="D317" s="8">
        <f>D316+1</f>
        <v>11</v>
      </c>
      <c r="E317" s="142">
        <f>IF(D316=D315,IF(AND(B317=Данные!$B$7,NOT(ISBLANK(C317)),OR(A317=$A$2,A317=Данные!$C$9)),E316+1,E316),IF(AND(B317=Данные!$B$7,NOT(ISBLANK(C317)),OR(A317=$A$2,A317=Данные!$C$9)),1,0))</f>
        <v>0</v>
      </c>
      <c r="F317" s="118">
        <f t="shared" si="59"/>
        <v>11</v>
      </c>
      <c r="G317" s="15" t="s">
        <v>77</v>
      </c>
      <c r="H317" s="15"/>
      <c r="I317" s="15"/>
      <c r="J317" s="15"/>
      <c r="K317" s="118"/>
      <c r="L317" s="6"/>
      <c r="M317" s="6"/>
    </row>
    <row r="318" spans="1:13" ht="33.75" hidden="1">
      <c r="A318" s="13" t="s">
        <v>175</v>
      </c>
      <c r="B318" s="6" t="s">
        <v>9</v>
      </c>
      <c r="C318" s="13" t="s">
        <v>47</v>
      </c>
      <c r="D318" s="9">
        <f t="shared" si="61"/>
        <v>11</v>
      </c>
      <c r="E318" s="142">
        <f>IF(D317=D316,IF(AND(B318=Данные!$B$7,NOT(ISBLANK(C318)),OR(A318=$A$2,A318=Данные!$C$9)),E317+1,E317),IF(AND(B318=Данные!$B$7,NOT(ISBLANK(C318)),OR(A318=$A$2,A318=Данные!$C$9)),1,0))</f>
        <v>0</v>
      </c>
      <c r="F318" s="118" t="str">
        <f t="shared" si="59"/>
        <v>11.0</v>
      </c>
      <c r="G318" s="18" t="s">
        <v>24</v>
      </c>
      <c r="H318" s="18" t="s">
        <v>22</v>
      </c>
      <c r="I318" s="10"/>
      <c r="J318" s="18" t="s">
        <v>131</v>
      </c>
      <c r="K318" s="11"/>
      <c r="L318" s="6"/>
      <c r="M318" s="6"/>
    </row>
    <row r="319" spans="1:13" ht="33.75" hidden="1">
      <c r="A319" s="13" t="s">
        <v>175</v>
      </c>
      <c r="B319" s="6" t="s">
        <v>9</v>
      </c>
      <c r="C319" s="19" t="s">
        <v>47</v>
      </c>
      <c r="D319" s="9">
        <f>D318</f>
        <v>11</v>
      </c>
      <c r="E319" s="142">
        <f>IF(D318=D317,IF(AND(B319=Данные!$B$7,NOT(ISBLANK(C319)),OR(A319=$A$2,A319=Данные!$C$9)),E318+1,E318),IF(AND(B319=Данные!$B$7,NOT(ISBLANK(C319)),OR(A319=$A$2,A319=Данные!$C$9)),1,0))</f>
        <v>0</v>
      </c>
      <c r="F319" s="118" t="str">
        <f t="shared" si="59"/>
        <v>11.0</v>
      </c>
      <c r="G319" s="20" t="s">
        <v>11</v>
      </c>
      <c r="H319" s="18" t="s">
        <v>25</v>
      </c>
      <c r="I319" s="23"/>
      <c r="J319" s="18" t="s">
        <v>31</v>
      </c>
      <c r="K319" s="11"/>
      <c r="L319" s="6"/>
      <c r="M319" s="6"/>
    </row>
    <row r="320" spans="1:13" hidden="1">
      <c r="A320" s="192" t="str">
        <f>A319</f>
        <v>общее</v>
      </c>
      <c r="B320" s="95" t="str">
        <f>B319</f>
        <v>Нет</v>
      </c>
      <c r="C320" s="12"/>
      <c r="D320" s="7">
        <f t="shared" si="61"/>
        <v>11</v>
      </c>
      <c r="E320" s="142">
        <f>IF(D319=D318,IF(AND(B320=Данные!$B$7,NOT(ISBLANK(C320)),OR(A320=$A$2,A320=Данные!$C$9)),E319+1,E319),IF(AND(B320=Данные!$B$7,NOT(ISBLANK(C320)),OR(A320=$A$2,A320=Данные!$C$9)),1,0))</f>
        <v>0</v>
      </c>
      <c r="F320" s="118" t="str">
        <f>IF(D320=D319,IF(ISBLANK(G320),"",CONCATENATE(D320,".",E320)),D320)</f>
        <v/>
      </c>
      <c r="G320" s="6"/>
      <c r="H320" s="6"/>
      <c r="I320" s="6"/>
      <c r="J320" s="14" t="s">
        <v>8</v>
      </c>
      <c r="K320" s="14" t="s">
        <v>8</v>
      </c>
      <c r="L320" s="6"/>
      <c r="M320" s="6"/>
    </row>
    <row r="321" spans="1:13" hidden="1">
      <c r="A321" s="192" t="str">
        <f>A320</f>
        <v>общее</v>
      </c>
      <c r="B321" s="95" t="str">
        <f>B320</f>
        <v>Нет</v>
      </c>
      <c r="C321" s="12"/>
      <c r="D321" s="7">
        <f t="shared" si="61"/>
        <v>11</v>
      </c>
      <c r="E321" s="142">
        <f>IF(D320=D319,IF(AND(B321=Данные!$B$7,NOT(ISBLANK(C321)),OR(A321=$A$2,A321=Данные!$C$9)),E320+1,E320),IF(AND(B321=Данные!$B$7,NOT(ISBLANK(C321)),OR(A321=$A$2,A321=Данные!$C$9)),1,0))</f>
        <v>0</v>
      </c>
      <c r="F321" s="118" t="str">
        <f>IF(D321=D320,IF(ISBLANK(G321),"",CONCATENATE(D321,".",E321)),D321)</f>
        <v/>
      </c>
      <c r="G321" s="6"/>
      <c r="H321" s="6"/>
      <c r="I321" s="6"/>
      <c r="J321" s="14" t="s">
        <v>9</v>
      </c>
      <c r="K321" s="14" t="s">
        <v>9</v>
      </c>
      <c r="L321" s="6"/>
      <c r="M321" s="6"/>
    </row>
    <row r="322" spans="1:13" ht="22.5" hidden="1">
      <c r="A322" s="13" t="s">
        <v>175</v>
      </c>
      <c r="B322" s="6" t="s">
        <v>9</v>
      </c>
      <c r="C322" s="13" t="s">
        <v>47</v>
      </c>
      <c r="D322" s="9">
        <f>D321</f>
        <v>11</v>
      </c>
      <c r="E322" s="142">
        <f>IF(D321=D320,IF(AND(B322=Данные!$B$7,NOT(ISBLANK(C322)),OR(A322=$A$2,A322=Данные!$C$9)),E321+1,E321),IF(AND(B322=Данные!$B$7,NOT(ISBLANK(C322)),OR(A322=$A$2,A322=Данные!$C$9)),1,0))</f>
        <v>0</v>
      </c>
      <c r="F322" s="118" t="str">
        <f t="shared" si="59"/>
        <v>11.0</v>
      </c>
      <c r="G322" s="18" t="s">
        <v>65</v>
      </c>
      <c r="H322" s="18" t="s">
        <v>66</v>
      </c>
      <c r="I322" s="23"/>
      <c r="J322" s="18" t="s">
        <v>31</v>
      </c>
      <c r="K322" s="17"/>
      <c r="L322" s="6"/>
      <c r="M322" s="6"/>
    </row>
    <row r="323" spans="1:13" ht="22.5" hidden="1">
      <c r="A323" s="192" t="str">
        <f t="shared" ref="A323:B325" si="73">A322</f>
        <v>общее</v>
      </c>
      <c r="B323" s="95" t="str">
        <f t="shared" si="73"/>
        <v>Нет</v>
      </c>
      <c r="C323" s="12"/>
      <c r="D323" s="7">
        <f t="shared" si="61"/>
        <v>11</v>
      </c>
      <c r="E323" s="142">
        <f>IF(D322=D321,IF(AND(B323=Данные!$B$7,NOT(ISBLANK(C323)),OR(A323=$A$2,A323=Данные!$C$9)),E322+1,E322),IF(AND(B323=Данные!$B$7,NOT(ISBLANK(C323)),OR(A323=$A$2,A323=Данные!$C$9)),1,0))</f>
        <v>0</v>
      </c>
      <c r="F323" s="118" t="str">
        <f t="shared" si="59"/>
        <v>11.0</v>
      </c>
      <c r="G323" s="95" t="s">
        <v>254</v>
      </c>
      <c r="H323" s="6"/>
      <c r="I323" s="6"/>
      <c r="J323" s="14" t="s">
        <v>150</v>
      </c>
      <c r="K323" s="14" t="s">
        <v>68</v>
      </c>
      <c r="L323" s="6"/>
      <c r="M323" s="6"/>
    </row>
    <row r="324" spans="1:13" ht="22.5" hidden="1">
      <c r="A324" s="192" t="str">
        <f t="shared" si="73"/>
        <v>общее</v>
      </c>
      <c r="B324" s="95" t="str">
        <f t="shared" si="73"/>
        <v>Нет</v>
      </c>
      <c r="C324" s="12"/>
      <c r="D324" s="7">
        <f t="shared" si="61"/>
        <v>11</v>
      </c>
      <c r="E324" s="142">
        <f>IF(D323=D322,IF(AND(B324=Данные!$B$7,NOT(ISBLANK(C324)),OR(A324=$A$2,A324=Данные!$C$9)),E323+1,E323),IF(AND(B324=Данные!$B$7,NOT(ISBLANK(C324)),OR(A324=$A$2,A324=Данные!$C$9)),1,0))</f>
        <v>0</v>
      </c>
      <c r="F324" s="118" t="str">
        <f t="shared" si="59"/>
        <v/>
      </c>
      <c r="G324" s="6"/>
      <c r="H324" s="6"/>
      <c r="I324" s="6"/>
      <c r="J324" s="14" t="s">
        <v>151</v>
      </c>
      <c r="K324" s="14" t="s">
        <v>69</v>
      </c>
      <c r="L324" s="6"/>
      <c r="M324" s="6"/>
    </row>
    <row r="325" spans="1:13" ht="22.5" hidden="1">
      <c r="A325" s="192" t="str">
        <f t="shared" si="73"/>
        <v>общее</v>
      </c>
      <c r="B325" s="95" t="str">
        <f t="shared" si="73"/>
        <v>Нет</v>
      </c>
      <c r="C325" s="12"/>
      <c r="D325" s="7">
        <f>D324</f>
        <v>11</v>
      </c>
      <c r="E325" s="142">
        <f>IF(D324=D323,IF(AND(B325=Данные!$B$7,NOT(ISBLANK(C325)),OR(A325=$A$2,A325=Данные!$C$9)),E324+1,E324),IF(AND(B325=Данные!$B$7,NOT(ISBLANK(C325)),OR(A325=$A$2,A325=Данные!$C$9)),1,0))</f>
        <v>0</v>
      </c>
      <c r="F325" s="118" t="str">
        <f t="shared" si="59"/>
        <v/>
      </c>
      <c r="G325" s="6"/>
      <c r="H325" s="6"/>
      <c r="I325" s="6"/>
      <c r="J325" s="14"/>
      <c r="K325" s="14" t="s">
        <v>70</v>
      </c>
      <c r="L325" s="6"/>
      <c r="M325" s="6"/>
    </row>
    <row r="326" spans="1:13" hidden="1">
      <c r="A326" s="191" t="s">
        <v>175</v>
      </c>
      <c r="B326" s="6"/>
      <c r="C326" s="118"/>
      <c r="D326" s="8">
        <f>D325+1</f>
        <v>12</v>
      </c>
      <c r="E326" s="142">
        <f>IF(D325=D324,IF(AND(B326=Данные!$B$7,NOT(ISBLANK(C326)),OR(A326=$A$2,A326=Данные!$C$9)),E325+1,E325),IF(AND(B326=Данные!$B$7,NOT(ISBLANK(C326)),OR(A326=$A$2,A326=Данные!$C$9)),1,0))</f>
        <v>0</v>
      </c>
      <c r="F326" s="118">
        <f t="shared" si="59"/>
        <v>12</v>
      </c>
      <c r="G326" s="15" t="s">
        <v>176</v>
      </c>
      <c r="H326" s="15"/>
      <c r="I326" s="15"/>
      <c r="J326" s="15"/>
      <c r="K326" s="118"/>
      <c r="L326" s="6"/>
      <c r="M326" s="6"/>
    </row>
    <row r="327" spans="1:13" ht="45" hidden="1">
      <c r="A327" s="13" t="s">
        <v>175</v>
      </c>
      <c r="B327" s="6" t="s">
        <v>9</v>
      </c>
      <c r="C327" s="13" t="s">
        <v>47</v>
      </c>
      <c r="D327" s="9">
        <f>D326</f>
        <v>12</v>
      </c>
      <c r="E327" s="142">
        <f>IF(D326=D325,IF(AND(B327=Данные!$B$7,NOT(ISBLANK(C327)),OR(A327=$A$2,A327=Данные!$C$9)),E326+1,E326),IF(AND(B327=Данные!$B$7,NOT(ISBLANK(C327)),OR(A327=$A$2,A327=Данные!$C$9)),1,0))</f>
        <v>0</v>
      </c>
      <c r="F327" s="118" t="str">
        <f t="shared" si="59"/>
        <v>12.0</v>
      </c>
      <c r="G327" s="18" t="s">
        <v>86</v>
      </c>
      <c r="H327" s="18" t="s">
        <v>252</v>
      </c>
      <c r="I327" s="10"/>
      <c r="J327" s="18" t="s">
        <v>131</v>
      </c>
      <c r="K327" s="17"/>
      <c r="L327" s="6"/>
      <c r="M327" s="6"/>
    </row>
    <row r="328" spans="1:13" ht="13.9" hidden="1" customHeight="1">
      <c r="A328" s="192" t="str">
        <f>A327</f>
        <v>общее</v>
      </c>
      <c r="B328" s="95" t="str">
        <f>B327</f>
        <v>Нет</v>
      </c>
      <c r="C328" s="12"/>
      <c r="D328" s="7">
        <f t="shared" si="61"/>
        <v>12</v>
      </c>
      <c r="E328" s="142">
        <f>IF(D327=D326,IF(AND(B328=Данные!$B$7,NOT(ISBLANK(C328)),OR(A328=$A$2,A328=Данные!$C$9)),E327+1,E327),IF(AND(B328=Данные!$B$7,NOT(ISBLANK(C328)),OR(A328=$A$2,A328=Данные!$C$9)),1,0))</f>
        <v>0</v>
      </c>
      <c r="F328" s="118" t="str">
        <f t="shared" si="59"/>
        <v/>
      </c>
      <c r="G328" s="6"/>
      <c r="H328" s="6"/>
      <c r="I328" s="6"/>
      <c r="J328" s="14" t="s">
        <v>8</v>
      </c>
      <c r="K328" s="14" t="s">
        <v>8</v>
      </c>
      <c r="L328" s="6"/>
      <c r="M328" s="6"/>
    </row>
    <row r="329" spans="1:13" hidden="1">
      <c r="A329" s="192" t="str">
        <f>A328</f>
        <v>общее</v>
      </c>
      <c r="B329" s="95" t="str">
        <f>B328</f>
        <v>Нет</v>
      </c>
      <c r="C329" s="12"/>
      <c r="D329" s="7">
        <f t="shared" si="61"/>
        <v>12</v>
      </c>
      <c r="E329" s="142">
        <f>IF(D328=D327,IF(AND(B329=Данные!$B$7,NOT(ISBLANK(C329)),OR(A329=$A$2,A329=Данные!$C$9)),E328+1,E328),IF(AND(B329=Данные!$B$7,NOT(ISBLANK(C329)),OR(A329=$A$2,A329=Данные!$C$9)),1,0))</f>
        <v>0</v>
      </c>
      <c r="F329" s="118" t="str">
        <f t="shared" si="59"/>
        <v/>
      </c>
      <c r="G329" s="6"/>
      <c r="H329" s="6"/>
      <c r="I329" s="6"/>
      <c r="J329" s="14" t="s">
        <v>9</v>
      </c>
      <c r="K329" s="14" t="s">
        <v>9</v>
      </c>
      <c r="L329" s="6"/>
      <c r="M329" s="6"/>
    </row>
    <row r="330" spans="1:13" ht="33.75" hidden="1">
      <c r="A330" s="13" t="s">
        <v>313</v>
      </c>
      <c r="B330" s="6" t="s">
        <v>8</v>
      </c>
      <c r="C330" s="13" t="s">
        <v>47</v>
      </c>
      <c r="D330" s="9">
        <f>D329</f>
        <v>12</v>
      </c>
      <c r="E330" s="142">
        <f>IF(D329=D328,IF(AND(B330=Данные!$B$7,NOT(ISBLANK(C330)),OR(A330=$A$2,A330=Данные!$C$9)),E329+1,E329),IF(AND(B330=Данные!$B$7,NOT(ISBLANK(C330)),OR(A330=$A$2,A330=Данные!$C$9)),1,0))</f>
        <v>0</v>
      </c>
      <c r="F330" s="118" t="str">
        <f>IF(D330=D329,IF(ISBLANK(G330),"",CONCATENATE(D330,".",E330)),D330)</f>
        <v>12.0</v>
      </c>
      <c r="G330" s="18" t="s">
        <v>122</v>
      </c>
      <c r="H330" s="18" t="s">
        <v>25</v>
      </c>
      <c r="I330" s="23"/>
      <c r="J330" s="18" t="s">
        <v>31</v>
      </c>
      <c r="K330" s="11"/>
      <c r="L330" s="6"/>
      <c r="M330" s="6"/>
    </row>
    <row r="331" spans="1:13" ht="33.75" hidden="1">
      <c r="A331" s="13" t="s">
        <v>313</v>
      </c>
      <c r="B331" s="6" t="s">
        <v>8</v>
      </c>
      <c r="C331" s="13" t="s">
        <v>47</v>
      </c>
      <c r="D331" s="9">
        <f>D330</f>
        <v>12</v>
      </c>
      <c r="E331" s="142">
        <f>IF(D330=D329,IF(AND(B331=Данные!$B$7,NOT(ISBLANK(C331)),OR(A331=$A$2,A331=Данные!$C$9)),E330+1,E330),IF(AND(B331=Данные!$B$7,NOT(ISBLANK(C331)),OR(A331=$A$2,A331=Данные!$C$9)),1,0))</f>
        <v>0</v>
      </c>
      <c r="F331" s="118" t="str">
        <f t="shared" si="59"/>
        <v>12.0</v>
      </c>
      <c r="G331" s="18" t="s">
        <v>177</v>
      </c>
      <c r="H331" s="18" t="s">
        <v>25</v>
      </c>
      <c r="I331" s="23"/>
      <c r="J331" s="18" t="s">
        <v>192</v>
      </c>
      <c r="K331" s="17"/>
      <c r="L331" s="6"/>
      <c r="M331" s="6"/>
    </row>
    <row r="332" spans="1:13" ht="22.5" hidden="1">
      <c r="A332" s="192" t="str">
        <f t="shared" ref="A332:B334" si="74">A331</f>
        <v>Услуги/работы</v>
      </c>
      <c r="B332" s="95" t="str">
        <f t="shared" si="74"/>
        <v>Да</v>
      </c>
      <c r="C332" s="12"/>
      <c r="D332" s="7">
        <f t="shared" ref="D332:D333" si="75">D331</f>
        <v>12</v>
      </c>
      <c r="E332" s="142">
        <f>IF(D331=D330,IF(AND(B332=Данные!$B$7,NOT(ISBLANK(C332)),OR(A332=$A$2,A332=Данные!$C$9)),E331+1,E331),IF(AND(B332=Данные!$B$7,NOT(ISBLANK(C332)),OR(A332=$A$2,A332=Данные!$C$9)),1,0))</f>
        <v>0</v>
      </c>
      <c r="F332" s="118" t="str">
        <f t="shared" si="59"/>
        <v/>
      </c>
      <c r="G332" s="6"/>
      <c r="H332" s="6"/>
      <c r="I332" s="6"/>
      <c r="J332" s="14" t="s">
        <v>178</v>
      </c>
      <c r="K332" s="14" t="s">
        <v>178</v>
      </c>
      <c r="L332" s="6"/>
      <c r="M332" s="6"/>
    </row>
    <row r="333" spans="1:13" ht="33.75" hidden="1">
      <c r="A333" s="192" t="str">
        <f t="shared" si="74"/>
        <v>Услуги/работы</v>
      </c>
      <c r="B333" s="95" t="str">
        <f t="shared" si="74"/>
        <v>Да</v>
      </c>
      <c r="C333" s="12"/>
      <c r="D333" s="7">
        <f t="shared" si="75"/>
        <v>12</v>
      </c>
      <c r="E333" s="142">
        <f>IF(D332=D331,IF(AND(B333=Данные!$B$7,NOT(ISBLANK(C333)),OR(A333=$A$2,A333=Данные!$C$9)),E332+1,E332),IF(AND(B333=Данные!$B$7,NOT(ISBLANK(C333)),OR(A333=$A$2,A333=Данные!$C$9)),1,0))</f>
        <v>0</v>
      </c>
      <c r="F333" s="118" t="str">
        <f t="shared" si="59"/>
        <v/>
      </c>
      <c r="G333" s="6"/>
      <c r="H333" s="6"/>
      <c r="I333" s="6"/>
      <c r="J333" s="14" t="s">
        <v>179</v>
      </c>
      <c r="K333" s="14" t="s">
        <v>179</v>
      </c>
      <c r="L333" s="6"/>
      <c r="M333" s="6"/>
    </row>
    <row r="334" spans="1:13" ht="33.75" hidden="1">
      <c r="A334" s="192" t="str">
        <f t="shared" si="74"/>
        <v>Услуги/работы</v>
      </c>
      <c r="B334" s="95" t="str">
        <f t="shared" si="74"/>
        <v>Да</v>
      </c>
      <c r="C334" s="12"/>
      <c r="D334" s="7">
        <f>D332</f>
        <v>12</v>
      </c>
      <c r="E334" s="142">
        <f>IF(D333=D332,IF(AND(B334=Данные!$B$7,NOT(ISBLANK(C334)),OR(A334=$A$2,A334=Данные!$C$9)),E333+1,E333),IF(AND(B334=Данные!$B$7,NOT(ISBLANK(C334)),OR(A334=$A$2,A334=Данные!$C$9)),1,0))</f>
        <v>0</v>
      </c>
      <c r="F334" s="118" t="str">
        <f t="shared" si="59"/>
        <v/>
      </c>
      <c r="G334" s="6"/>
      <c r="H334" s="6"/>
      <c r="I334" s="6"/>
      <c r="J334" s="14" t="s">
        <v>180</v>
      </c>
      <c r="K334" s="14" t="s">
        <v>180</v>
      </c>
      <c r="L334" s="6"/>
      <c r="M334" s="6"/>
    </row>
    <row r="335" spans="1:13" ht="33.75" hidden="1">
      <c r="A335" s="13" t="s">
        <v>313</v>
      </c>
      <c r="B335" s="6" t="s">
        <v>8</v>
      </c>
      <c r="C335" s="13" t="s">
        <v>47</v>
      </c>
      <c r="D335" s="9">
        <f>D334</f>
        <v>12</v>
      </c>
      <c r="E335" s="142">
        <f>IF(D334=D333,IF(AND(B335=Данные!$B$7,NOT(ISBLANK(C335)),OR(A335=$A$2,A335=Данные!$C$9)),E334+1,E334),IF(AND(B335=Данные!$B$7,NOT(ISBLANK(C335)),OR(A335=$A$2,A335=Данные!$C$9)),1,0))</f>
        <v>0</v>
      </c>
      <c r="F335" s="118" t="str">
        <f>IF(D335=D334,IF(ISBLANK(G335),"",CONCATENATE(D335,".",E335)),D335)</f>
        <v>12.0</v>
      </c>
      <c r="G335" s="18" t="s">
        <v>181</v>
      </c>
      <c r="H335" s="18" t="s">
        <v>25</v>
      </c>
      <c r="I335" s="23"/>
      <c r="J335" s="18" t="s">
        <v>31</v>
      </c>
      <c r="K335" s="11"/>
      <c r="L335" s="6"/>
      <c r="M335" s="6"/>
    </row>
    <row r="336" spans="1:13" ht="22.5" hidden="1">
      <c r="A336" s="192" t="str">
        <f>A335</f>
        <v>Услуги/работы</v>
      </c>
      <c r="B336" s="95" t="str">
        <f>B335</f>
        <v>Да</v>
      </c>
      <c r="C336" s="12"/>
      <c r="D336" s="7">
        <f t="shared" ref="D336:D339" si="76">D335</f>
        <v>12</v>
      </c>
      <c r="E336" s="142">
        <f>IF(D335=D334,IF(AND(B336=Данные!$B$7,NOT(ISBLANK(C336)),OR(A336=$A$2,A336=Данные!$C$9)),E335+1,E335),IF(AND(B336=Данные!$B$7,NOT(ISBLANK(C336)),OR(A336=$A$2,A336=Данные!$C$9)),1,0))</f>
        <v>0</v>
      </c>
      <c r="F336" s="118" t="str">
        <f t="shared" si="59"/>
        <v/>
      </c>
      <c r="G336" s="6"/>
      <c r="H336" s="6"/>
      <c r="I336" s="6"/>
      <c r="J336" s="14" t="s">
        <v>8</v>
      </c>
      <c r="K336" s="14" t="s">
        <v>8</v>
      </c>
      <c r="L336" s="6"/>
      <c r="M336" s="6"/>
    </row>
    <row r="337" spans="1:16" ht="22.5" hidden="1">
      <c r="A337" s="192" t="str">
        <f>A336</f>
        <v>Услуги/работы</v>
      </c>
      <c r="B337" s="95" t="str">
        <f>B336</f>
        <v>Да</v>
      </c>
      <c r="C337" s="12"/>
      <c r="D337" s="7">
        <f t="shared" si="76"/>
        <v>12</v>
      </c>
      <c r="E337" s="142">
        <f>IF(D336=D335,IF(AND(B337=Данные!$B$7,NOT(ISBLANK(C337)),OR(A337=$A$2,A337=Данные!$C$9)),E336+1,E336),IF(AND(B337=Данные!$B$7,NOT(ISBLANK(C337)),OR(A337=$A$2,A337=Данные!$C$9)),1,0))</f>
        <v>0</v>
      </c>
      <c r="F337" s="118" t="str">
        <f t="shared" si="59"/>
        <v/>
      </c>
      <c r="G337" s="6"/>
      <c r="H337" s="6"/>
      <c r="I337" s="6"/>
      <c r="J337" s="14" t="s">
        <v>9</v>
      </c>
      <c r="K337" s="14" t="s">
        <v>9</v>
      </c>
      <c r="L337" s="6"/>
      <c r="M337" s="6"/>
    </row>
    <row r="338" spans="1:16" ht="33.75" hidden="1">
      <c r="A338" s="13" t="s">
        <v>175</v>
      </c>
      <c r="B338" s="6" t="s">
        <v>9</v>
      </c>
      <c r="C338" s="13" t="s">
        <v>47</v>
      </c>
      <c r="D338" s="9">
        <f t="shared" si="76"/>
        <v>12</v>
      </c>
      <c r="E338" s="142">
        <f>IF(D337=D336,IF(AND(B338=Данные!$B$7,NOT(ISBLANK(C338)),OR(A338=$A$2,A338=Данные!$C$9)),E337+1,E337),IF(AND(B338=Данные!$B$7,NOT(ISBLANK(C338)),OR(A338=$A$2,A338=Данные!$C$9)),1,0))</f>
        <v>0</v>
      </c>
      <c r="F338" s="118" t="str">
        <f t="shared" si="59"/>
        <v>12.0</v>
      </c>
      <c r="G338" s="18" t="s">
        <v>182</v>
      </c>
      <c r="H338" s="18" t="s">
        <v>25</v>
      </c>
      <c r="I338" s="23"/>
      <c r="J338" s="18" t="s">
        <v>264</v>
      </c>
      <c r="K338" s="11"/>
      <c r="L338" s="6"/>
      <c r="M338" s="6"/>
      <c r="P338" s="176"/>
    </row>
    <row r="339" spans="1:16" ht="33.75" hidden="1">
      <c r="A339" s="13" t="s">
        <v>174</v>
      </c>
      <c r="B339" s="6" t="s">
        <v>9</v>
      </c>
      <c r="C339" s="13" t="s">
        <v>47</v>
      </c>
      <c r="D339" s="9">
        <f t="shared" si="76"/>
        <v>12</v>
      </c>
      <c r="E339" s="142">
        <f>IF(D338=D337,IF(AND(B339=Данные!$B$7,NOT(ISBLANK(C339)),OR(A339=$A$2,A339=Данные!$C$9)),E338+1,E338),IF(AND(B339=Данные!$B$7,NOT(ISBLANK(C339)),OR(A339=$A$2,A339=Данные!$C$9)),1,0))</f>
        <v>0</v>
      </c>
      <c r="F339" s="118" t="str">
        <f t="shared" si="59"/>
        <v>12.0</v>
      </c>
      <c r="G339" s="18" t="s">
        <v>256</v>
      </c>
      <c r="H339" s="18" t="s">
        <v>25</v>
      </c>
      <c r="I339" s="23"/>
      <c r="J339" s="18" t="s">
        <v>31</v>
      </c>
      <c r="K339" s="11"/>
      <c r="L339" s="6"/>
      <c r="M339" s="6"/>
      <c r="P339" s="175"/>
    </row>
    <row r="340" spans="1:16">
      <c r="A340" s="191" t="s">
        <v>175</v>
      </c>
      <c r="B340" s="6"/>
      <c r="C340" s="118"/>
      <c r="D340" s="8">
        <f>D330+1</f>
        <v>13</v>
      </c>
      <c r="E340" s="142">
        <f>IF(D339=D338,IF(AND(B340=Данные!$B$7,NOT(ISBLANK(C340)),OR(A340=$A$2,A340=Данные!$C$9)),E339+1,E339),IF(AND(B340=Данные!$B$7,NOT(ISBLANK(C340)),OR(A340=$A$2,A340=Данные!$C$9)),1,0))</f>
        <v>0</v>
      </c>
      <c r="F340" s="118">
        <f t="shared" si="59"/>
        <v>13</v>
      </c>
      <c r="G340" s="15" t="s">
        <v>81</v>
      </c>
      <c r="H340" s="15"/>
      <c r="I340" s="15"/>
      <c r="J340" s="15"/>
      <c r="K340" s="118"/>
      <c r="L340" s="6"/>
      <c r="M340" s="6"/>
    </row>
    <row r="341" spans="1:16" ht="30" customHeight="1">
      <c r="A341" s="13" t="s">
        <v>175</v>
      </c>
      <c r="B341" s="6" t="s">
        <v>8</v>
      </c>
      <c r="C341" s="13" t="s">
        <v>47</v>
      </c>
      <c r="D341" s="9">
        <v>10</v>
      </c>
      <c r="E341" s="142">
        <v>6</v>
      </c>
      <c r="F341" s="118" t="str">
        <f>CONCATENATE(D341,".",E341)</f>
        <v>10.6</v>
      </c>
      <c r="G341" s="18" t="s">
        <v>83</v>
      </c>
      <c r="H341" s="18"/>
      <c r="I341" s="10"/>
      <c r="J341" s="18"/>
      <c r="K341" s="17"/>
      <c r="L341" s="6"/>
      <c r="M341" s="6"/>
    </row>
    <row r="342" spans="1:16" ht="13.9" customHeight="1">
      <c r="A342" s="192" t="str">
        <f t="shared" ref="A342:B344" si="77">A341</f>
        <v>общее</v>
      </c>
      <c r="B342" s="95" t="str">
        <f t="shared" si="77"/>
        <v>Да</v>
      </c>
      <c r="C342" s="12"/>
      <c r="D342" s="9">
        <f t="shared" si="61"/>
        <v>10</v>
      </c>
      <c r="E342" s="142">
        <f>IF(D341=D340,IF(AND(B342=Данные!$B$7,NOT(ISBLANK(C342)),OR(A342=$A$2,A342=Данные!$C$9)),E341+1,E341),IF(AND(B342=Данные!$B$7,NOT(ISBLANK(C342)),OR(A342=$A$2,A342=Данные!$C$9)),1,0))</f>
        <v>0</v>
      </c>
      <c r="F342" s="118" t="str">
        <f t="shared" ref="F342" si="78">IF(D342=D341,IF(ISBLANK(G342),"",CONCATENATE(D342,".",E342)),D342)</f>
        <v/>
      </c>
      <c r="G342" s="6"/>
      <c r="H342" s="14"/>
      <c r="I342" s="14"/>
      <c r="J342" s="6"/>
      <c r="K342" s="14" t="s">
        <v>82</v>
      </c>
      <c r="L342" s="6"/>
      <c r="M342" s="6"/>
    </row>
    <row r="343" spans="1:16" ht="13.9" customHeight="1">
      <c r="A343" s="192" t="str">
        <f t="shared" si="77"/>
        <v>общее</v>
      </c>
      <c r="B343" s="95" t="str">
        <f t="shared" si="77"/>
        <v>Да</v>
      </c>
      <c r="C343" s="12"/>
      <c r="D343" s="9">
        <f t="shared" si="61"/>
        <v>10</v>
      </c>
      <c r="E343" s="142">
        <f>IF(D342=D341,IF(AND(B343=Данные!$B$7,NOT(ISBLANK(C343)),OR(A343=$A$2,A343=Данные!$C$9)),E342+1,E342),IF(AND(B343=Данные!$B$7,NOT(ISBLANK(C343)),OR(A343=$A$2,A343=Данные!$C$9)),1,0))</f>
        <v>0</v>
      </c>
      <c r="F343" s="13"/>
      <c r="G343" s="6"/>
      <c r="H343" s="14"/>
      <c r="I343" s="14"/>
      <c r="J343" s="6"/>
      <c r="K343" s="14" t="s">
        <v>84</v>
      </c>
      <c r="L343" s="6"/>
      <c r="M343" s="6"/>
    </row>
    <row r="344" spans="1:16" ht="45">
      <c r="A344" s="192" t="str">
        <f t="shared" si="77"/>
        <v>общее</v>
      </c>
      <c r="B344" s="95" t="str">
        <f t="shared" si="77"/>
        <v>Да</v>
      </c>
      <c r="C344" s="12"/>
      <c r="D344" s="9">
        <f t="shared" si="61"/>
        <v>10</v>
      </c>
      <c r="E344" s="142">
        <f>IF(D343=D342,IF(AND(B344=Данные!$B$7,NOT(ISBLANK(C344)),OR(A344=$A$2,A344=Данные!$C$9)),E343+1,E343),IF(AND(B344=Данные!$B$7,NOT(ISBLANK(C344)),OR(A344=$A$2,A344=Данные!$C$9)),1,0))</f>
        <v>0</v>
      </c>
      <c r="F344" s="13"/>
      <c r="G344" s="6"/>
      <c r="H344" s="14"/>
      <c r="I344" s="14"/>
      <c r="J344" s="6"/>
      <c r="K344" s="14" t="s">
        <v>85</v>
      </c>
      <c r="L344" s="6"/>
      <c r="M344" s="6"/>
    </row>
    <row r="345" spans="1:16">
      <c r="A345" s="191" t="s">
        <v>175</v>
      </c>
      <c r="B345" s="6"/>
      <c r="C345" s="118"/>
      <c r="D345" s="8">
        <f>D344+1</f>
        <v>11</v>
      </c>
      <c r="E345" s="142">
        <f>IF(D344=D343,IF(AND(B345=Данные!$B$7,NOT(ISBLANK(C345)),OR(A345=$A$2,A345=Данные!$C$9)),E344+1,E344),IF(AND(B345=Данные!$B$7,NOT(ISBLANK(C345)),OR(A345=$A$2,A345=Данные!$C$9)),1,0))</f>
        <v>0</v>
      </c>
      <c r="F345" s="15">
        <f>IF(D345=D344,IF(ISBLANK(G345),"",CONCATENATE(D345,".",E345)),D345)</f>
        <v>11</v>
      </c>
      <c r="G345" s="15" t="s">
        <v>169</v>
      </c>
      <c r="H345" s="15"/>
      <c r="I345" s="15"/>
      <c r="J345" s="15"/>
      <c r="K345" s="118"/>
      <c r="L345" s="6"/>
    </row>
    <row r="346" spans="1:16">
      <c r="A346" s="13" t="s">
        <v>175</v>
      </c>
      <c r="B346" s="6" t="s">
        <v>8</v>
      </c>
      <c r="C346" s="13" t="s">
        <v>46</v>
      </c>
      <c r="D346" s="9">
        <v>10</v>
      </c>
      <c r="E346" s="142">
        <v>7</v>
      </c>
      <c r="F346" s="118" t="str">
        <f>CONCATENATE(D346,".",E346)</f>
        <v>10.7</v>
      </c>
      <c r="G346" s="18" t="s">
        <v>168</v>
      </c>
      <c r="H346" s="18"/>
      <c r="I346" s="18"/>
      <c r="J346" s="18"/>
      <c r="K346" s="17"/>
      <c r="L346" s="6"/>
    </row>
    <row r="347" spans="1:16" ht="22.5">
      <c r="A347" s="192" t="str">
        <f t="shared" ref="A347:B349" si="79">A346</f>
        <v>общее</v>
      </c>
      <c r="B347" s="95" t="str">
        <f t="shared" si="79"/>
        <v>Да</v>
      </c>
      <c r="C347" s="12"/>
      <c r="D347" s="9">
        <f>D346</f>
        <v>10</v>
      </c>
      <c r="E347" s="142">
        <f>IF(D346=D345,IF(AND(B347=Данные!$B$7,NOT(ISBLANK(C347)),OR(A347=$A$2,A347=Данные!$C$9)),E346+1,E346),IF(AND(B347=Данные!$B$7,NOT(ISBLANK(C347)),OR(A347=$A$2,A347=Данные!$C$9)),1,0))</f>
        <v>0</v>
      </c>
      <c r="F347" s="13"/>
      <c r="G347" s="6"/>
      <c r="H347" s="14"/>
      <c r="I347" s="14"/>
      <c r="J347" s="6"/>
      <c r="K347" s="14" t="s">
        <v>170</v>
      </c>
      <c r="L347" s="6"/>
    </row>
    <row r="348" spans="1:16" ht="22.5">
      <c r="A348" s="192" t="str">
        <f t="shared" si="79"/>
        <v>общее</v>
      </c>
      <c r="B348" s="95" t="str">
        <f t="shared" si="79"/>
        <v>Да</v>
      </c>
      <c r="C348" s="12"/>
      <c r="D348" s="9">
        <f>D347</f>
        <v>10</v>
      </c>
      <c r="E348" s="142">
        <f>IF(D347=D346,IF(AND(B348=Данные!$B$7,NOT(ISBLANK(C348)),OR(A348=$A$2,A348=Данные!$C$9)),E347+1,E347),IF(AND(B348=Данные!$B$7,NOT(ISBLANK(C348)),OR(A348=$A$2,A348=Данные!$C$9)),1,0))</f>
        <v>0</v>
      </c>
      <c r="F348" s="13"/>
      <c r="G348" s="6"/>
      <c r="H348" s="14"/>
      <c r="I348" s="14"/>
      <c r="J348" s="6"/>
      <c r="K348" s="14" t="s">
        <v>171</v>
      </c>
      <c r="L348" s="6"/>
    </row>
    <row r="349" spans="1:16" ht="22.5">
      <c r="A349" s="192" t="str">
        <f t="shared" si="79"/>
        <v>общее</v>
      </c>
      <c r="B349" s="95" t="str">
        <f t="shared" si="79"/>
        <v>Да</v>
      </c>
      <c r="C349" s="12"/>
      <c r="D349" s="9">
        <f>D348</f>
        <v>10</v>
      </c>
      <c r="E349" s="142">
        <f>IF(D348=D347,IF(AND(B349=Данные!$B$7,NOT(ISBLANK(C349)),OR(A349=$A$2,A349=Данные!$C$9)),E348+1,E348),IF(AND(B349=Данные!$B$7,NOT(ISBLANK(C349)),OR(A349=$A$2,A349=Данные!$C$9)),1,0))</f>
        <v>0</v>
      </c>
      <c r="F349" s="13"/>
      <c r="G349" s="6"/>
      <c r="H349" s="14"/>
      <c r="I349" s="14"/>
      <c r="J349" s="6"/>
      <c r="K349" s="14" t="s">
        <v>172</v>
      </c>
      <c r="L349" s="6"/>
    </row>
  </sheetData>
  <sheetProtection selectLockedCells="1" selectUnlockedCells="1"/>
  <autoFilter ref="A3:L349" xr:uid="{00000000-0009-0000-0000-000001000000}">
    <filterColumn colId="6" showButton="0"/>
  </autoFilter>
  <mergeCells count="8">
    <mergeCell ref="N83:N100"/>
    <mergeCell ref="N272:N287"/>
    <mergeCell ref="G7:H7"/>
    <mergeCell ref="B2:F2"/>
    <mergeCell ref="F4:H4"/>
    <mergeCell ref="F5:H5"/>
    <mergeCell ref="G6:H6"/>
    <mergeCell ref="G2:J2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57" fitToHeight="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00000000-000E-0000-0100-000009000000}">
            <xm:f>IF(OR($B18="Нет",NOT(OR($A18=$A$2,$A18=Данные!$C$9))),1,0)</xm:f>
            <x14:dxf>
              <fill>
                <patternFill>
                  <bgColor theme="0" tint="-0.24994659260841701"/>
                </patternFill>
              </fill>
            </x14:dxf>
          </x14:cfRule>
          <xm:sqref>A18:M23 A24:H24 J24:M24 A25:M26 A27:H27 J27:M27 A28:M29 A30:H30 J30:M30 A31:M32 A33:H33 J33:M33 A34:M35 A36:F36 J36:M36 A37:M38 A39:F39 J39:M39 A40:M41 A42:F42 J42:M42 A43:M52 A53:H53 J53:M53 A54:M55 A56:H56 J56:M56 A57:M125 A126:H126 J126:M126 A127:M128 A129:H129 J129:M129 A130:M136 A137:H137 J137:M137 A138:M139 A140:H140 J140:M140 A141:M142 A143:H143 J143:M143 A144:M179 A180:H180 J180:M180 A181:M184 A185:H185 J185:M185 A186:M205 A206:H206 J206:M206 A207:M210 A211:H211 J211:M211 A212:M349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0000000}">
          <x14:formula1>
            <xm:f>Данные!$B$10:$B$12</xm:f>
          </x14:formula1>
          <xm:sqref>C1 C4:C128 C137:C1048576</xm:sqref>
        </x14:dataValidation>
        <x14:dataValidation type="list" allowBlank="1" showInputMessage="1" showErrorMessage="1" xr:uid="{00000000-0002-0000-0100-000001000000}">
          <x14:formula1>
            <xm:f>Данные!$B$14:$B$15</xm:f>
          </x14:formula1>
          <xm:sqref>L19:L20 L68:L69 L43:L44 K66 L80:L101 K45 L64:L65 L22:L23 L54:L55 L47:L52 L25:L26 L40:L41 L71:L72 L57:L60 L74:L75 L77:L78 L28:L29 L31:L32 L34:L35 L37:L38</xm:sqref>
        </x14:dataValidation>
        <x14:dataValidation type="list" allowBlank="1" showInputMessage="1" showErrorMessage="1" xr:uid="{00000000-0002-0000-0100-000002000000}">
          <x14:formula1>
            <xm:f>Данные!$C$7:$C$9</xm:f>
          </x14:formula1>
          <xm:sqref>A1 B43:B45 B19:B20 B22:B23 B25:B26 B347:B349 B47:B52 B54:B55 B57:B59 B61:B62 B64:B66 B68:B69 B80:B82 B84:B85 B87:B88 B90:B91 B93:B94 B96:B97 B99:B100 B112:B114 B116:B118 B121:B122 B124:B125 B296:B297 B138:B139 B141:B142 B144:B150 B153:B157 B159:B160 B162:B163 B165:B166 B168:B169 B171:B172 B174:B175 B181:B184 B186:B189 B191:B194 B196:B199 B201:B202 B204:B205 B207:B210 B212:B215 B217:B218 B220:B221 B223:B224 B226:B227 B229:B230 B232:B233 B235:B236 B238:B239 B241:B243 B257:B261 B263:B266 B268:B271 B275:B278 B280:B281 B283:B284 B286:B288 B290:B291 B293:B294 B300:B303 B305:B306 A341:A1048576 B320:B321 B323:B325 B328:B329 B336:B337 A340:B340 B342:B344 B127:B128 B135:B136 B130:B133 B71:B72 B332:B334 B40:B41 B74:B75 B77:B78 B177:B179 B254:B255 B108:B110 B104:B106 B28:B29 B31:B32 B34:B35 B37:B38 B251:B252 B246:B249 B308:B309 B311:B312 A4:A339 B314:B315</xm:sqref>
        </x14:dataValidation>
        <x14:dataValidation type="list" allowBlank="1" showInputMessage="1" showErrorMessage="1" xr:uid="{00000000-0002-0000-0100-000003000000}">
          <x14:formula1>
            <xm:f>Данные!$B$7:$B$8</xm:f>
          </x14:formula1>
          <xm:sqref>B1 B21 B24 B27 B46 B53 B56 B60 B63 B67 B70 B79 B83 B86 B89 B92 B95 B98 B101:B103 B111 B115 B119:B120 B123 B126 B137 B140 B143 B151:B152 B158 B161 B350:B1048576 B164 B167 B170 B173 B176 B180 B185 B190 B195 B200 B203 B206 B211 B216 B219 B222 B225 B228 B231 B234 B237 B240 B244:B245 B256 B262 B267 B272:B274 B279 B282 B285 B289 B292 B134 B298:B299 B304 B307 B250 B322 B326:B327 B330:B331 B335 B338:B339 B341 B345:B346 B42 B295 B129 B73 B39 B76 B253 B107 B30 B33 B36 B4:B18 B310 B313 B316:B319</xm:sqref>
        </x14:dataValidation>
        <x14:dataValidation type="list" allowBlank="1" showInputMessage="1" showErrorMessage="1" xr:uid="{00000000-0002-0000-0100-000004000000}">
          <x14:formula1>
            <xm:f>'R:\Департамент конкурсных закупок\2 ОПККЗ\20 ПКО\8 ПКО площ.об (ПКО-04-20)\[критерии оценки ГБ-2.xlsx]Данные'!#REF!</xm:f>
          </x14:formula1>
          <xm:sqref>L61:L62</xm:sqref>
        </x14:dataValidation>
        <x14:dataValidation type="list" allowBlank="1" showInputMessage="1" showErrorMessage="1" xr:uid="{00000000-0002-0000-0100-000005000000}">
          <x14:formula1>
            <xm:f>Данные!$C$7:$C$8</xm:f>
          </x14:formula1>
          <xm:sqref>A2</xm:sqref>
        </x14:dataValidation>
        <x14:dataValidation type="list" allowBlank="1" showInputMessage="1" showErrorMessage="1" xr:uid="{00000000-0002-0000-0100-000006000000}">
          <x14:formula1>
            <xm:f>'R:\Департамент конкурсных закупок\2 ОПККЗ\20 ПКО\ПКО-05-21 ЗРА\[оценочный лист ПКО-05-21.xlsx]Данные'!#REF!</xm:f>
          </x14:formula1>
          <xm:sqref>C129:C136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69"/>
  <sheetViews>
    <sheetView showGridLines="0" tabSelected="1" view="pageBreakPreview" zoomScaleNormal="80" zoomScaleSheetLayoutView="100" workbookViewId="0">
      <selection activeCell="N3" sqref="N3"/>
    </sheetView>
  </sheetViews>
  <sheetFormatPr defaultColWidth="9" defaultRowHeight="12.75"/>
  <cols>
    <col min="1" max="1" width="2.875" style="40" customWidth="1"/>
    <col min="2" max="2" width="2.875" style="41" customWidth="1"/>
    <col min="3" max="3" width="17.125" style="40" customWidth="1"/>
    <col min="4" max="4" width="4.625" style="184" customWidth="1"/>
    <col min="5" max="5" width="29.125" style="39" customWidth="1"/>
    <col min="6" max="6" width="28.75" style="39" customWidth="1"/>
    <col min="7" max="7" width="41.75" style="40" customWidth="1"/>
    <col min="8" max="8" width="11.625" style="41" customWidth="1"/>
    <col min="9" max="9" width="3" style="150" customWidth="1"/>
    <col min="10" max="10" width="3" style="41" hidden="1" customWidth="1"/>
    <col min="11" max="11" width="17.125" style="41" customWidth="1"/>
    <col min="12" max="12" width="17.875" style="42" customWidth="1"/>
    <col min="13" max="13" width="13.125" style="40" customWidth="1"/>
    <col min="14" max="14" width="25.125" style="47" customWidth="1"/>
    <col min="15" max="16384" width="9" style="40"/>
  </cols>
  <sheetData>
    <row r="1" spans="2:25" ht="23.45" customHeight="1">
      <c r="C1" s="38" t="s">
        <v>161</v>
      </c>
    </row>
    <row r="2" spans="2:25" ht="18.75">
      <c r="D2" s="43"/>
      <c r="E2" s="43"/>
      <c r="F2" s="43"/>
      <c r="G2" s="43" t="s">
        <v>230</v>
      </c>
      <c r="H2" s="43"/>
      <c r="I2" s="151"/>
      <c r="J2" s="43"/>
      <c r="K2" s="43"/>
      <c r="L2" s="44"/>
    </row>
    <row r="3" spans="2:25" ht="15.6" customHeight="1">
      <c r="D3" s="43"/>
      <c r="E3" s="43"/>
      <c r="F3" s="43"/>
      <c r="G3" s="43" t="s">
        <v>17</v>
      </c>
      <c r="H3" s="43"/>
      <c r="I3" s="151"/>
      <c r="J3" s="43"/>
      <c r="K3" s="43"/>
      <c r="L3" s="44"/>
    </row>
    <row r="4" spans="2:25" ht="23.25">
      <c r="C4" s="324" t="s">
        <v>18</v>
      </c>
      <c r="D4" s="324"/>
      <c r="E4" s="324"/>
      <c r="F4" s="324"/>
      <c r="G4" s="324"/>
      <c r="H4" s="324"/>
      <c r="I4" s="324"/>
      <c r="J4" s="324"/>
      <c r="K4" s="324"/>
      <c r="L4" s="324"/>
    </row>
    <row r="5" spans="2:25" ht="23.25" customHeight="1">
      <c r="C5" s="324" t="str">
        <f>критерии!$G$2</f>
        <v>Предквалификационный отбор производителей светильников общепромышленного исполнения</v>
      </c>
      <c r="D5" s="325"/>
      <c r="E5" s="325"/>
      <c r="F5" s="325"/>
      <c r="G5" s="325"/>
      <c r="H5" s="325"/>
      <c r="I5" s="152"/>
      <c r="J5" s="45"/>
      <c r="K5" s="336" t="s">
        <v>154</v>
      </c>
      <c r="L5" s="46"/>
      <c r="M5" s="47"/>
    </row>
    <row r="6" spans="2:25" ht="27" customHeight="1" thickBot="1">
      <c r="C6" s="48" t="str">
        <f>критерии!$K$2</f>
        <v>ПКО-2-24</v>
      </c>
      <c r="D6" s="50"/>
      <c r="E6" s="49" t="str">
        <f>критерии!$A$2</f>
        <v>ТМЦ</v>
      </c>
      <c r="F6" s="49"/>
      <c r="G6" s="45"/>
      <c r="H6" s="50"/>
      <c r="I6" s="153"/>
      <c r="J6" s="50"/>
      <c r="K6" s="337"/>
      <c r="L6" s="47"/>
      <c r="M6" s="47"/>
    </row>
    <row r="7" spans="2:25" ht="27" customHeight="1">
      <c r="C7" s="344" t="s">
        <v>164</v>
      </c>
      <c r="D7" s="345"/>
      <c r="E7" s="346"/>
      <c r="F7" s="347"/>
      <c r="G7" s="348"/>
      <c r="H7" s="349"/>
      <c r="I7" s="154"/>
      <c r="J7" s="51"/>
      <c r="K7" s="51"/>
      <c r="L7" s="47"/>
      <c r="M7" s="47"/>
    </row>
    <row r="8" spans="2:25" ht="27" customHeight="1">
      <c r="C8" s="350" t="s">
        <v>165</v>
      </c>
      <c r="D8" s="351"/>
      <c r="E8" s="352"/>
      <c r="F8" s="299" t="s">
        <v>185</v>
      </c>
      <c r="G8" s="300"/>
      <c r="H8" s="301"/>
      <c r="I8" s="52"/>
      <c r="J8" s="52"/>
      <c r="K8" s="239" t="str">
        <f>IF(F8="Посредник","Недопуск","")</f>
        <v/>
      </c>
      <c r="L8" s="52"/>
      <c r="M8" s="47"/>
      <c r="O8" s="279" t="str">
        <f>IF(F8=Данные!B4,"по производственным критериям необходимо предоставить соответствующие данные производителя - например согласие на проведение тех.аудита, информацию по контролю качества, по производственным площадям, по сварке и т.д. по всем данным о производстве","")</f>
        <v/>
      </c>
      <c r="P8" s="279"/>
      <c r="Q8" s="279"/>
      <c r="R8" s="279"/>
      <c r="S8" s="279"/>
      <c r="T8" s="279"/>
      <c r="U8" s="279"/>
      <c r="V8" s="279"/>
      <c r="W8" s="279"/>
      <c r="X8" s="279"/>
      <c r="Y8" s="279"/>
    </row>
    <row r="9" spans="2:25" ht="27" customHeight="1">
      <c r="C9" s="350" t="str">
        <f>IF(AND(E6=Данные!C8,NOT(F8=Данные!B3)),"Наименование Изготовителя", "-")</f>
        <v>-</v>
      </c>
      <c r="D9" s="351"/>
      <c r="E9" s="352"/>
      <c r="F9" s="299"/>
      <c r="G9" s="300"/>
      <c r="H9" s="301"/>
      <c r="I9" s="154"/>
      <c r="J9" s="51"/>
      <c r="K9" s="51"/>
      <c r="L9" s="52"/>
      <c r="M9" s="47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</row>
    <row r="10" spans="2:25" ht="27" customHeight="1">
      <c r="C10" s="350" t="str">
        <f>IF(AND(E6=Данные!C8,NOT(F8=Данные!B3)),"Контакты Изготовителя (телефон, email, сайт)", "-")</f>
        <v>-</v>
      </c>
      <c r="D10" s="351"/>
      <c r="E10" s="352"/>
      <c r="F10" s="299"/>
      <c r="G10" s="300"/>
      <c r="H10" s="301"/>
      <c r="I10" s="154"/>
      <c r="J10" s="51"/>
      <c r="K10" s="51"/>
      <c r="L10" s="52"/>
      <c r="M10" s="47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</row>
    <row r="11" spans="2:25" ht="27" customHeight="1">
      <c r="C11" s="350" t="s">
        <v>155</v>
      </c>
      <c r="D11" s="351"/>
      <c r="E11" s="352"/>
      <c r="F11" s="299"/>
      <c r="G11" s="300"/>
      <c r="H11" s="301"/>
      <c r="I11" s="154"/>
      <c r="J11" s="51"/>
      <c r="K11" s="51"/>
      <c r="L11" s="52"/>
      <c r="M11" s="47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</row>
    <row r="12" spans="2:25" ht="27" customHeight="1" thickBot="1">
      <c r="C12" s="353" t="s">
        <v>156</v>
      </c>
      <c r="D12" s="354"/>
      <c r="E12" s="355"/>
      <c r="F12" s="282"/>
      <c r="G12" s="283"/>
      <c r="H12" s="284"/>
      <c r="I12" s="155"/>
      <c r="J12" s="53"/>
      <c r="K12" s="53"/>
      <c r="L12" s="52"/>
      <c r="M12" s="47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</row>
    <row r="13" spans="2:25" ht="23.25">
      <c r="C13" s="54"/>
      <c r="D13" s="50"/>
      <c r="E13" s="49"/>
      <c r="F13" s="49"/>
      <c r="G13" s="45"/>
      <c r="H13" s="50"/>
      <c r="I13" s="153"/>
      <c r="J13" s="50"/>
      <c r="K13" s="50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</row>
    <row r="14" spans="2:25" ht="13.5" thickBot="1"/>
    <row r="15" spans="2:25" ht="21.6" customHeight="1" thickBot="1">
      <c r="B15" s="55"/>
      <c r="C15" s="56"/>
      <c r="D15" s="56"/>
      <c r="E15" s="56"/>
      <c r="F15" s="56"/>
      <c r="G15" s="56" t="s">
        <v>193</v>
      </c>
      <c r="H15" s="56"/>
      <c r="I15" s="156"/>
      <c r="J15" s="56"/>
      <c r="K15" s="56"/>
      <c r="L15" s="56"/>
      <c r="M15" s="57"/>
    </row>
    <row r="16" spans="2:25" ht="75.599999999999994" customHeight="1" thickBot="1">
      <c r="B16" s="306" t="s">
        <v>219</v>
      </c>
      <c r="C16" s="307"/>
      <c r="D16" s="308"/>
      <c r="E16" s="308"/>
      <c r="F16" s="308"/>
      <c r="G16" s="308"/>
      <c r="H16" s="308"/>
      <c r="I16" s="308"/>
      <c r="J16" s="309"/>
      <c r="K16" s="58" t="s">
        <v>79</v>
      </c>
      <c r="L16" s="330" t="s">
        <v>218</v>
      </c>
      <c r="M16" s="331"/>
    </row>
    <row r="17" spans="2:15" ht="16.149999999999999" customHeight="1">
      <c r="B17" s="356" t="str">
        <f>IF(ISBLANK(критерии!G6),"",критерии!G6)</f>
        <v>Светильники различного назначения</v>
      </c>
      <c r="C17" s="357"/>
      <c r="D17" s="357"/>
      <c r="E17" s="357"/>
      <c r="F17" s="61" t="str">
        <f>IF(ISBLANK(критерии!H6),"",критерии!H6)</f>
        <v/>
      </c>
      <c r="G17" s="61"/>
      <c r="H17" s="62"/>
      <c r="I17" s="157"/>
      <c r="J17" s="63"/>
      <c r="K17" s="64"/>
      <c r="L17" s="338"/>
      <c r="M17" s="339"/>
    </row>
    <row r="18" spans="2:15" ht="16.149999999999999" customHeight="1" thickBot="1">
      <c r="B18" s="317" t="str">
        <f>IF(ISBLANK(критерии!G7),"",критерии!G7)</f>
        <v/>
      </c>
      <c r="C18" s="318"/>
      <c r="D18" s="318"/>
      <c r="E18" s="318"/>
      <c r="F18" s="65" t="str">
        <f>IF(ISBLANK(критерии!H7),"",критерии!H7)</f>
        <v/>
      </c>
      <c r="G18" s="65"/>
      <c r="H18" s="66"/>
      <c r="I18" s="158"/>
      <c r="J18" s="67"/>
      <c r="K18" s="68"/>
      <c r="L18" s="340"/>
      <c r="M18" s="341"/>
    </row>
    <row r="19" spans="2:15" ht="13.9" customHeight="1" thickBot="1">
      <c r="B19" s="69"/>
      <c r="C19" s="69"/>
      <c r="D19" s="41"/>
      <c r="E19" s="40"/>
      <c r="F19" s="40"/>
      <c r="G19" s="70"/>
      <c r="H19" s="71"/>
      <c r="I19" s="159"/>
      <c r="J19" s="71"/>
      <c r="K19" s="71"/>
      <c r="L19" s="72"/>
      <c r="M19" s="73"/>
    </row>
    <row r="20" spans="2:15" ht="75.599999999999994" customHeight="1" thickBot="1">
      <c r="B20" s="306" t="s">
        <v>143</v>
      </c>
      <c r="C20" s="326"/>
      <c r="D20" s="327" t="s">
        <v>217</v>
      </c>
      <c r="E20" s="328"/>
      <c r="F20" s="329"/>
      <c r="G20" s="74" t="s">
        <v>232</v>
      </c>
      <c r="H20" s="74" t="s">
        <v>13</v>
      </c>
      <c r="I20" s="342" t="s">
        <v>158</v>
      </c>
      <c r="J20" s="330"/>
      <c r="K20" s="343"/>
      <c r="L20" s="75" t="s">
        <v>79</v>
      </c>
      <c r="M20" s="332" t="s">
        <v>160</v>
      </c>
      <c r="N20" s="333"/>
      <c r="O20" s="237">
        <f>IF(F8="Посредник",1,0)</f>
        <v>0</v>
      </c>
    </row>
    <row r="21" spans="2:15" ht="21.6" customHeight="1" thickBot="1">
      <c r="B21" s="55"/>
      <c r="C21" s="56"/>
      <c r="D21" s="56"/>
      <c r="E21" s="56"/>
      <c r="F21" s="56"/>
      <c r="G21" s="56" t="s">
        <v>51</v>
      </c>
      <c r="H21" s="56"/>
      <c r="I21" s="156"/>
      <c r="J21" s="132">
        <v>0</v>
      </c>
      <c r="K21" s="56"/>
      <c r="L21" s="94"/>
      <c r="M21" s="334"/>
      <c r="N21" s="335"/>
    </row>
    <row r="22" spans="2:15" ht="86.25" customHeight="1">
      <c r="B22" s="265">
        <f>критерии!$F$17</f>
        <v>1</v>
      </c>
      <c r="C22" s="271" t="str">
        <f>критерии!$G$17</f>
        <v>Наличие разрешений / лицензии на вид деятельности</v>
      </c>
      <c r="D22" s="179" t="str">
        <f>критерии!$F$18</f>
        <v>1.1</v>
      </c>
      <c r="E22" s="293" t="str">
        <f>IF(AND(критерии!$B$18=Данные!$B$7,OR(критерии!$A$18=Данные!$C$9,критерии!$A$18=$E$6)),критерии!$G$18,"-")</f>
        <v>Вид экономической деятельности включает все или один из следующих кодов ОКВЭД: 
27.12  «Производство электрической распределительной и регулирующей аппаратуры»
27.4  «Производство электрических ламп и осветительного оборудования»
27.9 «Производство прочего электрического оборудования»</v>
      </c>
      <c r="F22" s="294"/>
      <c r="G22" s="78" t="str">
        <f>критерии!$H$18&amp;CHAR(10)&amp;IF(критерии!$D$18=Данные!$A$20,Данные!$B$20,"")</f>
        <v xml:space="preserve">Выписка из ЕГРЮЛ, сроком давности не более 30 дней до дня предоставления документов
</v>
      </c>
      <c r="H22" s="79" t="str">
        <f>критерии!$J$18</f>
        <v xml:space="preserve"> </v>
      </c>
      <c r="I22" s="160" t="b">
        <v>0</v>
      </c>
      <c r="J22" s="93" t="str">
        <f>D22</f>
        <v>1.1</v>
      </c>
      <c r="K22" s="130" t="str">
        <f>IF(I22,CONCATENATE(Данные!$A$18,J22),"")</f>
        <v/>
      </c>
      <c r="L22" s="80"/>
      <c r="M22" s="133" t="e">
        <f>IF(L22=Данные!$B$16,"-",VLOOKUP(L22,критерии!$J$19:$L$20,3,0))</f>
        <v>#N/A</v>
      </c>
      <c r="N22" s="134"/>
    </row>
    <row r="23" spans="2:15" ht="63" customHeight="1">
      <c r="B23" s="265"/>
      <c r="C23" s="271"/>
      <c r="D23" s="179" t="str">
        <f>критерии!$F$24</f>
        <v>1.2</v>
      </c>
      <c r="E23" s="285" t="str">
        <f>IF(AND(критерии!$B$24=Данные!$B$7,OR(критерии!$A$24=Данные!$C$9,критерии!$A$24=$E$6)),IF(F8="",CONCATENATE(критерии!$G$24,CHAR(10),критерии!$F$25,критерии!$G$25,CHAR(10),критерии!$F$26,критерии!$G$26),VLOOKUP(F8,критерии!$F$25:$G$26,2)),"-")</f>
        <v>Наличие сертификатов на заявленную продукцию и/или ТУ</v>
      </c>
      <c r="F23" s="286"/>
      <c r="G23" s="78" t="str">
        <f>IF(F8="",CONCATENATE(критерии!$G$24,CHAR(10),критерии!$F$25,критерии!$H$25,CHAR(10),критерии!$F$26,критерии!$H$26),VLOOKUP(F8,критерии!$F$25:$H$26,3))&amp;CHAR(10)&amp;IF(критерии!$D$25=Данные!$A$20,Данные!$B$20,"")</f>
        <v xml:space="preserve">Копии сертификатов на заявленную продукцию, ТУ.pdf
</v>
      </c>
      <c r="H23" s="79" t="str">
        <f>критерии!$J$24</f>
        <v xml:space="preserve"> </v>
      </c>
      <c r="I23" s="160" t="b">
        <v>0</v>
      </c>
      <c r="J23" s="93" t="str">
        <f t="shared" ref="J23:J32" si="0">D23</f>
        <v>1.2</v>
      </c>
      <c r="K23" s="130" t="str">
        <f>IF(I23,CONCATENATE(Данные!$A$18,J23),"")</f>
        <v/>
      </c>
      <c r="L23" s="80"/>
      <c r="M23" s="133" t="e">
        <f>IF(L23=Данные!$B$16,"-",VLOOKUP(L23,критерии!$J$25:$L$26,3,0))</f>
        <v>#N/A</v>
      </c>
      <c r="N23" s="134"/>
    </row>
    <row r="24" spans="2:15" ht="50.1" customHeight="1">
      <c r="B24" s="265"/>
      <c r="C24" s="271"/>
      <c r="D24" s="179" t="str">
        <f>критерии!$F$27</f>
        <v>1.3</v>
      </c>
      <c r="E24" s="285" t="str">
        <f>IF(AND(критерии!$B$27=Данные!$B$7,OR(критерии!$A$27=Данные!$C$9,критерии!$A$27=$E$6)),критерии!$G$27,"-")</f>
        <v>Наличие сертификатов соответствия ТР ТС 004 "О безопасности низковольтного оборудования" на выпускаемую продукцию и комплектующие</v>
      </c>
      <c r="F24" s="286"/>
      <c r="G24" s="78" t="str">
        <f>критерии!$H$27&amp;CHAR(10)&amp;IF(критерии!$D$27=Данные!$A$20,Данные!$B$20,"")</f>
        <v xml:space="preserve">Сертификат соответствия ТР ТС, заверенный печатью организации и подписью руководителя.pdf
</v>
      </c>
      <c r="H24" s="79" t="str">
        <f>критерии!$J$27</f>
        <v xml:space="preserve"> </v>
      </c>
      <c r="I24" s="160" t="b">
        <v>0</v>
      </c>
      <c r="J24" s="93" t="str">
        <f t="shared" si="0"/>
        <v>1.3</v>
      </c>
      <c r="K24" s="130" t="str">
        <f>IF(I24,CONCATENATE(Данные!$A$18,J24),"")</f>
        <v/>
      </c>
      <c r="L24" s="80"/>
      <c r="M24" s="133" t="e">
        <f>IF(L24=Данные!$B$16,"-",VLOOKUP(L24,критерии!$J$28:$L$29,3,0))</f>
        <v>#N/A</v>
      </c>
      <c r="N24" s="134"/>
    </row>
    <row r="25" spans="2:15" ht="50.1" customHeight="1">
      <c r="B25" s="265"/>
      <c r="C25" s="271"/>
      <c r="D25" s="179" t="str">
        <f>критерии!$F$33</f>
        <v>1.4</v>
      </c>
      <c r="E25" s="285" t="str">
        <f>IF(AND(критерии!$B$33=Данные!$B$7,OR(критерии!$A$33=Данные!$C$9,критерии!$A$33=$E$6)),критерии!$G$33,"-")</f>
        <v>Наличие сертификатов соответствия ТР ТС 020 "Электромагнитная совместимость технических средств" на выпускаемую продукцию и комплектующие</v>
      </c>
      <c r="F25" s="286"/>
      <c r="G25" s="78" t="str">
        <f>критерии!$H$33&amp;CHAR(10)&amp;IF(критерии!$D$33=Данные!$A$20,Данные!$B$20,"")</f>
        <v xml:space="preserve">Сертификат соответствия ТР ТС, заверенный печатью организации и подписью руководителя.pdf
</v>
      </c>
      <c r="H25" s="79" t="str">
        <f>критерии!$J$33</f>
        <v xml:space="preserve"> </v>
      </c>
      <c r="I25" s="160" t="b">
        <v>0</v>
      </c>
      <c r="J25" s="93" t="str">
        <f t="shared" ref="J25" si="1">D25</f>
        <v>1.4</v>
      </c>
      <c r="K25" s="130" t="str">
        <f>IF(I25,CONCATENATE(Данные!$A$18,J25),"")</f>
        <v/>
      </c>
      <c r="L25" s="80"/>
      <c r="M25" s="133" t="e">
        <f>IF(L25=Данные!$B$16,"-",VLOOKUP(L25,критерии!$J$28:$L$29,3,0))</f>
        <v>#N/A</v>
      </c>
      <c r="N25" s="134"/>
    </row>
    <row r="26" spans="2:15" ht="63.75" customHeight="1" thickBot="1">
      <c r="B26" s="265"/>
      <c r="C26" s="271"/>
      <c r="D26" s="179" t="str">
        <f>критерии!$F$36</f>
        <v>1.5</v>
      </c>
      <c r="E26" s="285" t="str">
        <f>IF(AND(критерии!$B$36=Данные!$B$7,OR(критерии!$A$36=Данные!$C$9,критерии!$A$36=$E$6)),критерии!$G$36,"-")</f>
        <v xml:space="preserve">Подтверждена ли выпускаемая продукция сертификатом (декларацией) соответствия по ГОСТ IEC 60598-1-2017, ГОСТ IEC 60598-2-1-2011,                    ГОСТ IEC 60598-2-3-2012, ГОСТ 30804.3.2-2013 (IEC 61000-3-2:2009),           ГОСТ 30804.3.3-2013 (IEC 6100-3-3:2008), ГОСТ IEC 51514-2013, ГОСТ IEC 61547-2013. </v>
      </c>
      <c r="F26" s="286"/>
      <c r="G26" s="78" t="str">
        <f>критерии!$H$36&amp;CHAR(10)&amp;IF(критерии!$D$36=Данные!$A$20,Данные!$B$20,"")</f>
        <v xml:space="preserve">Сертификат (декларация) соответствия, заверенный печатью организации и подписью руководителя.pdf
</v>
      </c>
      <c r="H26" s="79" t="str">
        <f>критерии!$J$36</f>
        <v xml:space="preserve"> </v>
      </c>
      <c r="I26" s="160" t="b">
        <v>0</v>
      </c>
      <c r="J26" s="93" t="str">
        <f>D26</f>
        <v>1.5</v>
      </c>
      <c r="K26" s="130" t="str">
        <f>IF(I26,CONCATENATE(Данные!$A$18,J26),"")</f>
        <v/>
      </c>
      <c r="L26" s="80"/>
      <c r="M26" s="133" t="e">
        <f>IF(L26=Данные!$B$16,"-",VLOOKUP(L26,критерии!$J$28:$L$29,3,0))</f>
        <v>#N/A</v>
      </c>
      <c r="N26" s="134"/>
    </row>
    <row r="27" spans="2:15" ht="90.75" customHeight="1">
      <c r="B27" s="264">
        <f>критерии!$F$45</f>
        <v>2</v>
      </c>
      <c r="C27" s="287" t="str">
        <f>критерии!$G$45</f>
        <v>Общие и репутационные сведения, опыт выполнения аналогичных поставок, работ, услуг</v>
      </c>
      <c r="D27" s="181" t="str">
        <f>критерии!$F$46</f>
        <v>2.1</v>
      </c>
      <c r="E27" s="289" t="str">
        <f>IF(AND(критерии!$B$46=Данные!$B$7,OR(критерии!$A$46=Данные!$C$9,критерии!$A$46=$E$6)),критерии!$G$46,"-")</f>
        <v>Возраст компании</v>
      </c>
      <c r="F27" s="290"/>
      <c r="G27" s="76" t="str">
        <f>критерии!$H$46&amp;CHAR(10)&amp;IF(критерии!$D$46=Данные!$A$20,Данные!$B$20,"")</f>
        <v xml:space="preserve">Выписка из ЕГРЮЛ, сроком давности не более 30 дней до дня предоставления документов.
В случае реорганизации предоставить сведения о прежнем ЮЛ (письмо на фирменном бланке организации с указанием причин реорганизации, выписку ЕГРЮЛ прежнего ЮЛ)
</v>
      </c>
      <c r="H27" s="77" t="str">
        <f>критерии!$J$46</f>
        <v xml:space="preserve"> </v>
      </c>
      <c r="I27" s="160" t="b">
        <v>0</v>
      </c>
      <c r="J27" s="93" t="str">
        <f t="shared" si="0"/>
        <v>2.1</v>
      </c>
      <c r="K27" s="130" t="str">
        <f>IF(I27,CONCATENATE(Данные!$A$18,J27),"")</f>
        <v/>
      </c>
      <c r="L27" s="80"/>
      <c r="M27" s="133" t="e">
        <f>IF(L27=Данные!$B$16,"-",IF(F8=Данные!$B$4,VLOOKUP(L27,критерии!$J$50:$L$52,3,0),VLOOKUP(L27,критерии!$J$47:$L$49,3,0)))</f>
        <v>#N/A</v>
      </c>
      <c r="N27" s="134"/>
    </row>
    <row r="28" spans="2:15" ht="75.75" customHeight="1">
      <c r="B28" s="265"/>
      <c r="C28" s="271"/>
      <c r="D28" s="179" t="str">
        <f>критерии!$F$53</f>
        <v>2.2</v>
      </c>
      <c r="E28" s="285" t="str">
        <f>IF(AND(критерии!$B$53=Данные!$B$7,OR(критерии!$A$53=Данные!$C$9,критерии!$A$53=$E$6)),критерии!$G$53,"-")</f>
        <v>Опыт работы Изготовителя ТМЦ по предмету предквалификации</v>
      </c>
      <c r="F28" s="286"/>
      <c r="G28" s="78" t="str">
        <f>критерии!$H$53&amp;CHAR(10)&amp;IF(критерии!$D$53=Данные!$A$20,Данные!$B$20,"")</f>
        <v xml:space="preserve">Форма, заверенная печатью организации и подписью руководителя (если компания не является производителем заявляемой продукции, документ запрашивается у производителя для прикрепления к заявке).pdf
</v>
      </c>
      <c r="H28" s="79" t="str">
        <f>критерии!$J$53</f>
        <v>Форма № 7</v>
      </c>
      <c r="I28" s="160" t="b">
        <v>0</v>
      </c>
      <c r="J28" s="93" t="str">
        <f t="shared" si="0"/>
        <v>2.2</v>
      </c>
      <c r="K28" s="130" t="str">
        <f>IF(I28,CONCATENATE(Данные!$A$18,J28),"")</f>
        <v/>
      </c>
      <c r="L28" s="80"/>
      <c r="M28" s="133" t="e">
        <f>IF(L28=Данные!$B$16,"-",VLOOKUP(L28,критерии!$J$54:$L$55,3,0))</f>
        <v>#N/A</v>
      </c>
      <c r="N28" s="134"/>
    </row>
    <row r="29" spans="2:15" ht="69.95" customHeight="1">
      <c r="B29" s="265"/>
      <c r="C29" s="271"/>
      <c r="D29" s="179" t="str">
        <f>критерии!$F$56</f>
        <v>2.3</v>
      </c>
      <c r="E29" s="285" t="str">
        <f>IF(AND(критерии!$B$56=Данные!$B$7,OR(критерии!$A$56=Данные!$C$9,критерии!$A$56=$E$6)),IF(F8="",CONCATENATE(критерии!$G$56,CHAR(10),критерии!$F$57,критерии!$G$57),IF(F8=критерии!$F$57,критерии!$G$57,"-")),"-")</f>
        <v>-</v>
      </c>
      <c r="F29" s="286"/>
      <c r="G29" s="78" t="str">
        <f>критерии!$H$56&amp;CHAR(10)&amp;IF(критерии!$D$56=Данные!$A$20,Данные!$B$20,"")</f>
        <v xml:space="preserve">Форма, заверенная печатью организации и подписью руководителя.pdf
</v>
      </c>
      <c r="H29" s="79" t="str">
        <f>критерии!$J$56</f>
        <v>Форма № 7</v>
      </c>
      <c r="I29" s="160" t="b">
        <v>0</v>
      </c>
      <c r="J29" s="93" t="str">
        <f t="shared" si="0"/>
        <v>2.3</v>
      </c>
      <c r="K29" s="130" t="str">
        <f>IF(I29,CONCATENATE(Данные!$A$18,J29),"")</f>
        <v/>
      </c>
      <c r="L29" s="80" t="str">
        <f>IF($E$29="-",Данные!$B$16,IF(#REF!=Данные!$B$4,"",Данные!$B$16))</f>
        <v>Не применимо</v>
      </c>
      <c r="M29" s="133" t="str">
        <f>IF(L29=Данные!$B$16,"-",VLOOKUP(L29,критерии!$J$57:$L$59,3,0))</f>
        <v>-</v>
      </c>
      <c r="N29" s="134"/>
    </row>
    <row r="30" spans="2:15" ht="69.95" customHeight="1" thickBot="1">
      <c r="B30" s="270"/>
      <c r="C30" s="288"/>
      <c r="D30" s="179" t="str">
        <f>критерии!$F$63</f>
        <v>2.4</v>
      </c>
      <c r="E30" s="291" t="str">
        <f>IF(AND(критерии!$B$63=Данные!$B$7,OR(критерии!$A$63=Данные!$C$9,критерии!$A$63=$E$6)),критерии!$G$63,"-")</f>
        <v>Количество не урегулированных претензий по качеству продукции/работ/услуг, в судебном порядке</v>
      </c>
      <c r="F30" s="292"/>
      <c r="G30" s="78" t="str">
        <f>критерии!$H$63&amp;CHAR(10)&amp;IF(критерии!$D$63=Данные!$A$20,Данные!$B$20,"")</f>
        <v xml:space="preserve">Форма, заверенная печатью организации и подписью руководителя.pdf
</v>
      </c>
      <c r="H30" s="63" t="str">
        <f>критерии!$J$63</f>
        <v xml:space="preserve">Форма № 23  </v>
      </c>
      <c r="I30" s="160" t="b">
        <v>0</v>
      </c>
      <c r="J30" s="93" t="str">
        <f t="shared" si="0"/>
        <v>2.4</v>
      </c>
      <c r="K30" s="130" t="str">
        <f>IF(I30,CONCATENATE(Данные!$A$18,J30),"")</f>
        <v/>
      </c>
      <c r="L30" s="80"/>
      <c r="M30" s="133" t="e">
        <f>IF(L30=Данные!$B$16,"-",VLOOKUP(L30,критерии!$J$64:$L$65,3,0))</f>
        <v>#N/A</v>
      </c>
      <c r="N30" s="134"/>
    </row>
    <row r="31" spans="2:15" ht="120" customHeight="1">
      <c r="B31" s="310">
        <f>критерии!$F$66</f>
        <v>3</v>
      </c>
      <c r="C31" s="312" t="str">
        <f>критерии!$G$66</f>
        <v>Гарантии и обязательства</v>
      </c>
      <c r="D31" s="181" t="str">
        <f>критерии!$F$67</f>
        <v>3.1</v>
      </c>
      <c r="E31" s="289" t="str">
        <f>IF(AND(критерии!$B$67=Данные!$B$7,OR(критерии!$A$67=Данные!$C$9,критерии!$A$67=$E$6)),критерии!$G$67,"-")</f>
        <v>Готовность к совместному с Заказчиком проведению технических аудитов предприятия, опытно-промышленных испытаний, готовность принять инспекционный контроль за проведением работ в течении месяца с момента получения уведомления о проведении технического аудита</v>
      </c>
      <c r="F31" s="290"/>
      <c r="G31" s="76" t="str">
        <f>критерии!$H$67&amp;CHAR(10)&amp;IF(критерии!$D$67=Данные!$A$20,Данные!$B$20,"")</f>
        <v xml:space="preserve">Письмо на фирменном бланке организации за подписью руководителя о согласии / несогласии на проведение совместно с заказчиком технических аудитов предприятия, опытно-промышленных испытаний, а также о готовности / неготовности принять инспекционный контроль в течении месяца с момента получения уведомления о проведении технического аудита.pdf
</v>
      </c>
      <c r="H31" s="77" t="str">
        <f>критерии!$J$67</f>
        <v xml:space="preserve"> </v>
      </c>
      <c r="I31" s="160" t="b">
        <v>0</v>
      </c>
      <c r="J31" s="93" t="str">
        <f t="shared" si="0"/>
        <v>3.1</v>
      </c>
      <c r="K31" s="130" t="str">
        <f>IF(I31,CONCATENATE(Данные!$A$18,J31),"")</f>
        <v/>
      </c>
      <c r="L31" s="80"/>
      <c r="M31" s="133" t="e">
        <f>IF(L31=Данные!$B$16,"-",VLOOKUP(L31,критерии!$J$68:$L$69,3,0))</f>
        <v>#N/A</v>
      </c>
      <c r="N31" s="134"/>
    </row>
    <row r="32" spans="2:15" ht="69.95" customHeight="1">
      <c r="B32" s="311"/>
      <c r="C32" s="313"/>
      <c r="D32" s="178" t="str">
        <f>критерии!$F$70</f>
        <v>3.2</v>
      </c>
      <c r="E32" s="275" t="str">
        <f>IF(AND(критерии!$B$70=Данные!$B$7,OR(критерии!$A$70=Данные!$C$9,критерии!$A$70=$E$6)),критерии!$G$70,"-")</f>
        <v>Заявление о добросовестности контрагента</v>
      </c>
      <c r="F32" s="276"/>
      <c r="G32" s="78" t="str">
        <f>критерии!$H$70&amp;CHAR(10)&amp;IF(критерии!$D$70=Данные!$A$20,Данные!$B$20,"")</f>
        <v xml:space="preserve">Форма, заверенная печатью организации и подписью руководителя.pdf
</v>
      </c>
      <c r="H32" s="79" t="str">
        <f>критерии!$J$70</f>
        <v>Форма "Заявление о добросовестности"</v>
      </c>
      <c r="I32" s="160" t="b">
        <v>0</v>
      </c>
      <c r="J32" s="93" t="str">
        <f t="shared" si="0"/>
        <v>3.2</v>
      </c>
      <c r="K32" s="130" t="str">
        <f>IF(I32,CONCATENATE(Данные!$A$18,J32),"")</f>
        <v/>
      </c>
      <c r="L32" s="80"/>
      <c r="M32" s="133" t="e">
        <f>IF(L32=Данные!$B$16,"-",VLOOKUP(L32,критерии!$J$71:$L$72,3,0))</f>
        <v>#N/A</v>
      </c>
      <c r="N32" s="134"/>
    </row>
    <row r="33" spans="2:14" ht="69.95" customHeight="1" thickBot="1">
      <c r="B33" s="311"/>
      <c r="C33" s="313"/>
      <c r="D33" s="178" t="str">
        <f>критерии!$F$73</f>
        <v>3.3</v>
      </c>
      <c r="E33" s="275" t="str">
        <f>IF(AND(критерии!$B$73=Данные!$B$7,OR(критерии!$A$73=Данные!$C$9,критерии!$A$73=$E$6)),критерии!$G$73,"-")</f>
        <v xml:space="preserve">Устав или Доверенность на уполномоченное лицо, предоставляющая право выступать от имени организации </v>
      </c>
      <c r="F33" s="276"/>
      <c r="G33" s="78" t="str">
        <f>критерии!$H$73&amp;CHAR(10)&amp;IF(критерии!$D$73=Данные!$A$20,Данные!$B$20,"")</f>
        <v xml:space="preserve">Копия Устава или Доверенности на уполномоченое лицо, заверенная печатью организации и подписью руководителя.pdf  / Документ, на основании которого действует лицо, направляющее документы.pdf
</v>
      </c>
      <c r="H33" s="79" t="str">
        <f>критерии!$J$73</f>
        <v xml:space="preserve"> </v>
      </c>
      <c r="I33" s="160" t="b">
        <v>0</v>
      </c>
      <c r="J33" s="93" t="str">
        <f t="shared" ref="J33" si="2">D33</f>
        <v>3.3</v>
      </c>
      <c r="K33" s="130" t="str">
        <f>IF(I33,CONCATENATE(Данные!$A$18,J33),"")</f>
        <v/>
      </c>
      <c r="L33" s="80"/>
      <c r="M33" s="133" t="e">
        <f>IF(L33=Данные!$B$16,"-",VLOOKUP(L33,критерии!$J$71:$L$72,3,0))</f>
        <v>#N/A</v>
      </c>
      <c r="N33" s="134"/>
    </row>
    <row r="34" spans="2:14" ht="22.15" customHeight="1" thickBot="1">
      <c r="B34" s="55"/>
      <c r="C34" s="56"/>
      <c r="D34" s="56"/>
      <c r="E34" s="56"/>
      <c r="F34" s="56"/>
      <c r="G34" s="56" t="s">
        <v>52</v>
      </c>
      <c r="H34" s="83"/>
      <c r="I34" s="162"/>
      <c r="J34" s="136"/>
      <c r="K34" s="137"/>
      <c r="L34" s="138" t="s">
        <v>220</v>
      </c>
      <c r="M34" s="238">
        <f>COUNTIF(M22:M33,Данные!$B$15)</f>
        <v>0</v>
      </c>
      <c r="N34" s="139" t="s">
        <v>220</v>
      </c>
    </row>
    <row r="35" spans="2:14" ht="229.5" customHeight="1" thickBot="1">
      <c r="B35" s="194">
        <f>критерии!$F$102</f>
        <v>4</v>
      </c>
      <c r="C35" s="243" t="str">
        <f>критерии!$G$102</f>
        <v>Оценка лабораторий по испытанию и/или контролю материалов (Лаборатория неразрушающего контроля ЛНК, лаборатория разрушающих и других методов испытаний ЛРИ), производственной строительной испытательной лаборатории, электротехнической лаборатории</v>
      </c>
      <c r="D35" s="194" t="str">
        <f>критерии!$F$111</f>
        <v>4.1</v>
      </c>
      <c r="E35" s="291" t="str">
        <f>IF(AND(критерии!$B$111=Данные!$B$7,OR(критерии!$A$111=Данные!$C$9,критерии!$A$111=$E$6)),критерии!$G$111,"-")</f>
        <v>Проведение контроля электротехнического (собственная лаборатория по испытанию и/или контролю материалов и ее соответствие требованиям / привлечение сторонней лаборатории)</v>
      </c>
      <c r="F35" s="292"/>
      <c r="G35" s="196" t="str">
        <f>критерии!$H$111&amp;CHAR(10)&amp;IF(критерии!$D$111=Данные!$A$20,Данные!$B$20,"")</f>
        <v xml:space="preserve">Копия свидетельства об аттестации лаборатории, заверенная печатью организации и подписью руководителя.pdf.
Область аттестации, указанная в свидетельстве, должна соответствовать перечню групп объектов (виды работ), на выполнение которых заявляется (выполняет) организация / Договор оказания услуг и копия свидетельства сторонней лаборатории / Гарантийное письмо о заключении договора для оказания услуг.
Форма, заверенная печатью организации и подписью руководителя.pdf
</v>
      </c>
      <c r="H35" s="197" t="str">
        <f>критерии!$J$111</f>
        <v>Форма № 12
Форма № 13</v>
      </c>
      <c r="I35" s="163" t="b">
        <v>0</v>
      </c>
      <c r="J35" s="198" t="str">
        <f t="shared" ref="J35:J58" si="3">D35</f>
        <v>4.1</v>
      </c>
      <c r="K35" s="199" t="str">
        <f>IF(I35,CONCATENATE(Данные!$A$18,J35),"")</f>
        <v/>
      </c>
      <c r="L35" s="92"/>
      <c r="M35" s="297"/>
      <c r="N35" s="298"/>
    </row>
    <row r="36" spans="2:14" ht="69.95" customHeight="1">
      <c r="B36" s="265">
        <f>критерии!$F$119</f>
        <v>5</v>
      </c>
      <c r="C36" s="271" t="str">
        <f>критерии!$G$119</f>
        <v>Оценка соответствия производственных объектов, оборудования и производства требованиям</v>
      </c>
      <c r="D36" s="280" t="str">
        <f>критерии!$F$126</f>
        <v>5.1</v>
      </c>
      <c r="E36" s="295" t="str">
        <f>IF(AND(критерии!$B$126=Данные!$B$7,OR(критерии!$A$126=Данные!$C$9,критерии!$A$126=$E$6)),критерии!$G$126,"-")</f>
        <v>Участок изготовления продукции (оценка количества, площади, состава оборудования для изготовления)</v>
      </c>
      <c r="F36" s="88" t="str">
        <f>IF(AND(критерии!$B$126=Данные!$B$7,OR(критерии!$A$126=Данные!$C$9,критерии!$A$126=$E$6)),критерии!$G$127,"-")</f>
        <v>Производственные площади (количество, площадь, аренда/собственность)</v>
      </c>
      <c r="G36" s="76" t="str">
        <f>критерии!$H$127&amp;CHAR(10)&amp;IF(критерии!$D$127=Данные!$A$20,Данные!$B$20,"")</f>
        <v xml:space="preserve">Копии документов, заверенные печатью организации и подписью руководителя.pdf
Фото в формате .jpg, Видео обзор производственной площадки
</v>
      </c>
      <c r="H36" s="86" t="str">
        <f>критерии!$J$127</f>
        <v>Форма № 11</v>
      </c>
      <c r="I36" s="160" t="b">
        <v>0</v>
      </c>
      <c r="J36" s="93" t="str">
        <f>D36</f>
        <v>5.1</v>
      </c>
      <c r="K36" s="130" t="str">
        <f>IF(I36,CONCATENATE(Данные!$A$18,J36),"")</f>
        <v/>
      </c>
      <c r="L36" s="85" t="str">
        <f>IF($E$36="-",Данные!$B$16,критерии!$J$149)</f>
        <v>___ шт., ____ кв.м</v>
      </c>
      <c r="M36" s="277"/>
      <c r="N36" s="278"/>
    </row>
    <row r="37" spans="2:14" ht="69.95" customHeight="1">
      <c r="B37" s="265"/>
      <c r="C37" s="271"/>
      <c r="D37" s="281"/>
      <c r="E37" s="296"/>
      <c r="F37" s="89" t="str">
        <f>IF(AND(критерии!$B$126=Данные!$B$7,OR(критерии!$A$126=Данные!$C$9,критерии!$A$126=$E$6)),критерии!$G$128,"-")</f>
        <v>Основное станочное оборудование</v>
      </c>
      <c r="G37" s="78" t="str">
        <f>критерии!$H$128&amp;CHAR(10)&amp;IF(критерии!$D$128=Данные!$A$20,Данные!$B$20,"")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37" s="90" t="str">
        <f>критерии!$J$128</f>
        <v xml:space="preserve">Форма № 10  </v>
      </c>
      <c r="I37" s="160" t="b">
        <v>0</v>
      </c>
      <c r="J37" s="93" t="str">
        <f>D36</f>
        <v>5.1</v>
      </c>
      <c r="K37" s="130" t="str">
        <f>IF(I37,CONCATENATE(Данные!$A$18,J37),"")</f>
        <v/>
      </c>
      <c r="L37" s="85" t="str">
        <f>IF($E$36="-",Данные!$B$16,критерии!$J$150)</f>
        <v>___ ед.</v>
      </c>
      <c r="M37" s="277"/>
      <c r="N37" s="278"/>
    </row>
    <row r="38" spans="2:14" ht="124.5" customHeight="1">
      <c r="B38" s="265"/>
      <c r="C38" s="271"/>
      <c r="D38" s="149" t="str">
        <f>критерии!$F$129</f>
        <v>5.2</v>
      </c>
      <c r="E38" s="262" t="str">
        <f>IF(AND(критерии!$B$129=Данные!$B$7,OR(критерии!$A$129=Данные!$C$9,критерии!$A$129=$E$6)),критерии!$G$129,"-")</f>
        <v>Производство продукции (оценка собственного производства)</v>
      </c>
      <c r="F38" s="263"/>
      <c r="G38" s="171" t="str">
        <f>критерии!$H$130&amp;CHAR(10)&amp;IF(критерии!$D$130=Данные!$A$20,Данные!$B$20,"")</f>
        <v xml:space="preserve">Копии документов заверенные печатью организации и подписью руководителя: 
ТУ (перые 3-4 стр.)
Ведомость технологического оборудования для производства
Договора поставки (с указанием страны происхожнения ТМЦ).pdf
Фото технологического оборудования и производства (сборки) в формате jpg
</v>
      </c>
      <c r="H38" s="90"/>
      <c r="I38" s="160" t="b">
        <v>0</v>
      </c>
      <c r="J38" s="93" t="str">
        <f>D38</f>
        <v>5.2</v>
      </c>
      <c r="K38" s="130" t="str">
        <f>IF(I38,CONCATENATE(Данные!$A$18,J38),"")</f>
        <v/>
      </c>
      <c r="L38" s="85" t="str">
        <f>IF($E$36="-",Данные!$B$16,"")</f>
        <v/>
      </c>
      <c r="M38" s="277"/>
      <c r="N38" s="278"/>
    </row>
    <row r="39" spans="2:14" ht="50.1" customHeight="1">
      <c r="B39" s="265"/>
      <c r="C39" s="271"/>
      <c r="D39" s="281" t="str">
        <f>критерии!$F$140</f>
        <v>5.3</v>
      </c>
      <c r="E39" s="296" t="str">
        <f>IF(AND(критерии!$B$140=Данные!$B$7,OR(критерии!$A$140=Данные!$C$9,критерии!$A$140=$E$6)),критерии!$G$140,"-")</f>
        <v>Испытательный участок (оценка количества, площади, состава оборудования для проведения испытаний)</v>
      </c>
      <c r="F39" s="89" t="str">
        <f>IF(AND(критерии!$B$140=Данные!$B$7,OR(критерии!$A$140=Данные!$C$9,критерии!$A$140=$E$6)),критерии!$G$141,"-")</f>
        <v>Испытательный участок (количество, площадь, аренда/собственность)</v>
      </c>
      <c r="G39" s="78" t="str">
        <f>критерии!$H$141&amp;CHAR(10)&amp;IF(критерии!$D$141=Данные!$A$20,Данные!$B$20,"")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39" s="90" t="str">
        <f>критерии!$J$141</f>
        <v>Форма № 11</v>
      </c>
      <c r="I39" s="160" t="b">
        <v>0</v>
      </c>
      <c r="J39" s="93" t="str">
        <f>D39</f>
        <v>5.3</v>
      </c>
      <c r="K39" s="130" t="str">
        <f>IF(I39,CONCATENATE(Данные!$A$18,J39),"")</f>
        <v/>
      </c>
      <c r="L39" s="85" t="str">
        <f>IF($E$39="-",Данные!$B$16,критерии!$J$149)</f>
        <v>___ шт., ____ кв.м</v>
      </c>
      <c r="M39" s="277"/>
      <c r="N39" s="278"/>
    </row>
    <row r="40" spans="2:14" ht="50.1" customHeight="1">
      <c r="B40" s="265"/>
      <c r="C40" s="271"/>
      <c r="D40" s="281"/>
      <c r="E40" s="296"/>
      <c r="F40" s="89" t="str">
        <f>IF(AND(критерии!$B$140=Данные!$B$7,OR(критерии!$A$140=Данные!$C$9,критерии!$A$140=$E$6)),критерии!$G$142,"-")</f>
        <v>Испытательное оборудование, для подтверждения качества выпускаемой продукции</v>
      </c>
      <c r="G40" s="78" t="str">
        <f>критерии!$H$142&amp;CHAR(10)&amp;IF(критерии!$D$142=Данные!$A$20,Данные!$B$20,"")</f>
        <v xml:space="preserve">Форма, заверенная печатью организации и подписью руководителя.pdf
</v>
      </c>
      <c r="H40" s="90" t="str">
        <f>критерии!$J$142</f>
        <v xml:space="preserve">Форма № 10  </v>
      </c>
      <c r="I40" s="160" t="b">
        <v>0</v>
      </c>
      <c r="J40" s="93" t="str">
        <f>D39</f>
        <v>5.3</v>
      </c>
      <c r="K40" s="130" t="str">
        <f>IF(I40,CONCATENATE(Данные!$A$18,J40),"")</f>
        <v/>
      </c>
      <c r="L40" s="85" t="str">
        <f>IF($E$39="-",Данные!$B$16,критерии!$J$150)</f>
        <v>___ ед.</v>
      </c>
      <c r="M40" s="277"/>
      <c r="N40" s="278"/>
    </row>
    <row r="41" spans="2:14" ht="50.1" customHeight="1">
      <c r="B41" s="265"/>
      <c r="C41" s="271"/>
      <c r="D41" s="281" t="str">
        <f>критерии!$F$143</f>
        <v>5.4</v>
      </c>
      <c r="E41" s="296" t="str">
        <f>IF(AND(критерии!$B$143=Данные!$B$7,OR(критерии!$A$143=Данные!$C$9,критерии!$A$143=$E$6)),критерии!$G$143,"-")</f>
        <v>Офисные площади, участки складирования и отгрузки материалов, уровень автоматизации производства</v>
      </c>
      <c r="F41" s="89" t="str">
        <f>IF(AND(критерии!$B$143=Данные!$B$7,OR(критерии!$A$143=Данные!$C$9,критерии!$A$143=$E$6)),критерии!$G$144,"-")</f>
        <v>Офисные площади (количество и площадь)</v>
      </c>
      <c r="G41" s="78" t="str">
        <f>критерии!$H$144&amp;CHAR(10)&amp;IF(критерии!$D$144=Данные!$A$20,Данные!$B$20,"")</f>
        <v xml:space="preserve">Копии документов, заверенные печатью организации и подписью руководителя.pdf
</v>
      </c>
      <c r="H41" s="90" t="str">
        <f>критерии!$J$144</f>
        <v>Форма № 11</v>
      </c>
      <c r="I41" s="160" t="b">
        <v>0</v>
      </c>
      <c r="J41" s="93" t="str">
        <f>D41</f>
        <v>5.4</v>
      </c>
      <c r="K41" s="130" t="str">
        <f>IF(I41,CONCATENATE(Данные!$A$18,J41),"")</f>
        <v/>
      </c>
      <c r="L41" s="85" t="str">
        <f>IF($E$41="-",Данные!$B$16,критерии!$J$149)</f>
        <v>___ шт., ____ кв.м</v>
      </c>
      <c r="M41" s="277"/>
      <c r="N41" s="278"/>
    </row>
    <row r="42" spans="2:14" ht="50.1" customHeight="1">
      <c r="B42" s="265"/>
      <c r="C42" s="271"/>
      <c r="D42" s="281"/>
      <c r="E42" s="296"/>
      <c r="F42" s="89" t="str">
        <f>IF(AND(критерии!$B$143=Данные!$B$7,OR(критерии!$A$143=Данные!$C$9,критерии!$A$143=$E$6)),критерии!$G$145,"-")</f>
        <v>Участок складирования материалов (количество и площадь)</v>
      </c>
      <c r="G42" s="78" t="str">
        <f>критерии!$H$145&amp;CHAR(10)&amp;IF(критерии!$D$145=Данные!$A$20,Данные!$B$20,"")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42" s="90" t="str">
        <f>критерии!$J$145</f>
        <v>Форма № 11</v>
      </c>
      <c r="I42" s="160" t="b">
        <v>0</v>
      </c>
      <c r="J42" s="93" t="str">
        <f>D41</f>
        <v>5.4</v>
      </c>
      <c r="K42" s="130" t="str">
        <f>IF(I42,CONCATENATE(Данные!$A$18,J42),"")</f>
        <v/>
      </c>
      <c r="L42" s="85" t="str">
        <f>IF($E$41="-",Данные!$B$16,критерии!$J$149)</f>
        <v>___ шт., ____ кв.м</v>
      </c>
      <c r="M42" s="277"/>
      <c r="N42" s="278"/>
    </row>
    <row r="43" spans="2:14" ht="50.1" customHeight="1">
      <c r="B43" s="265"/>
      <c r="C43" s="271"/>
      <c r="D43" s="281"/>
      <c r="E43" s="296"/>
      <c r="F43" s="89" t="str">
        <f>IF(AND(критерии!$B$143=Данные!$B$7,OR(критерии!$A$143=Данные!$C$9,критерии!$A$143=$E$6)),критерии!$G$146,"-")</f>
        <v>Изолятор брака (количество и площадь)</v>
      </c>
      <c r="G43" s="78" t="str">
        <f>критерии!$H$146&amp;CHAR(10)&amp;IF(критерии!$D$146=Данные!$A$20,Данные!$B$20,"")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43" s="90" t="str">
        <f>критерии!$J$146</f>
        <v>Форма № 11</v>
      </c>
      <c r="I43" s="160" t="b">
        <v>0</v>
      </c>
      <c r="J43" s="93" t="str">
        <f>D41</f>
        <v>5.4</v>
      </c>
      <c r="K43" s="130" t="str">
        <f>IF(I43,CONCATENATE(Данные!$A$18,J43),"")</f>
        <v/>
      </c>
      <c r="L43" s="85" t="str">
        <f>IF($E$41="-",Данные!$B$16,критерии!$J$149)</f>
        <v>___ шт., ____ кв.м</v>
      </c>
      <c r="M43" s="277"/>
      <c r="N43" s="278"/>
    </row>
    <row r="44" spans="2:14" ht="50.1" customHeight="1">
      <c r="B44" s="265"/>
      <c r="C44" s="271"/>
      <c r="D44" s="281"/>
      <c r="E44" s="296"/>
      <c r="F44" s="89" t="str">
        <f>IF(AND(критерии!$B$143=Данные!$B$7,OR(критерии!$A$143=Данные!$C$9,критерии!$A$143=$E$6)),критерии!$G$147,"-")</f>
        <v>Участок отгрузки (количество и площадь)</v>
      </c>
      <c r="G44" s="78" t="str">
        <f>критерии!$H$147&amp;CHAR(10)&amp;IF(критерии!$D$147=Данные!$A$20,Данные!$B$20,"")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44" s="90" t="str">
        <f>критерии!$J$147</f>
        <v>Форма № 11</v>
      </c>
      <c r="I44" s="160" t="b">
        <v>0</v>
      </c>
      <c r="J44" s="93" t="str">
        <f>D41</f>
        <v>5.4</v>
      </c>
      <c r="K44" s="130" t="str">
        <f>IF(I44,CONCATENATE(Данные!$A$18,J44),"")</f>
        <v/>
      </c>
      <c r="L44" s="85" t="str">
        <f>IF($E$41="-",Данные!$B$16,критерии!$J$149)</f>
        <v>___ шт., ____ кв.м</v>
      </c>
      <c r="M44" s="277"/>
      <c r="N44" s="278"/>
    </row>
    <row r="45" spans="2:14" ht="50.1" customHeight="1" thickBot="1">
      <c r="B45" s="266"/>
      <c r="C45" s="314"/>
      <c r="D45" s="315"/>
      <c r="E45" s="316"/>
      <c r="F45" s="91" t="str">
        <f>IF(AND(критерии!$B$143=Данные!$B$7,OR(критерии!$A$143=Данные!$C$9,критерии!$A$143=$E$6)),критерии!$G$148,"-")</f>
        <v>Уровень автоматизации производства и основных технологических линий</v>
      </c>
      <c r="G45" s="81" t="str">
        <f>критерии!$H$148&amp;CHAR(10)&amp;IF(критерии!$D$148=Данные!$A$20,Данные!$B$20,"")</f>
        <v xml:space="preserve">Форма, заверенная печатью организации и подписью руководителя.pdf
</v>
      </c>
      <c r="H45" s="87" t="str">
        <f>критерии!$J$148</f>
        <v xml:space="preserve">Форма № 10  </v>
      </c>
      <c r="I45" s="160" t="b">
        <v>0</v>
      </c>
      <c r="J45" s="93" t="str">
        <f>D41</f>
        <v>5.4</v>
      </c>
      <c r="K45" s="130" t="str">
        <f>IF(I45,CONCATENATE(Данные!$A$18,J45),"")</f>
        <v/>
      </c>
      <c r="L45" s="85" t="str">
        <f>IF($E$41="-",Данные!$B$16,критерии!$J$150)</f>
        <v>___ ед.</v>
      </c>
      <c r="M45" s="277"/>
      <c r="N45" s="278"/>
    </row>
    <row r="46" spans="2:14" ht="50.1" customHeight="1">
      <c r="B46" s="321" t="s">
        <v>324</v>
      </c>
      <c r="C46" s="287" t="str">
        <f>критерии!$G$179</f>
        <v>Кадровый состав</v>
      </c>
      <c r="D46" s="181" t="str">
        <f>критерии!$F$180</f>
        <v>6.1</v>
      </c>
      <c r="E46" s="289" t="str">
        <f>IF(AND(критерии!$B$180=Данные!$B$7,OR(критерии!$A$180=Данные!$C$9,критерии!$A$180=$E$6)),критерии!$G$180,"-")</f>
        <v>Стаж работы Руководителя (превышающее большинство)</v>
      </c>
      <c r="F46" s="290"/>
      <c r="G46" s="76" t="str">
        <f>критерии!$H$180&amp;CHAR(10)&amp;IF(критерии!$D$180=Данные!$A$20,Данные!$B$20,"")</f>
        <v xml:space="preserve">Форма, заверенная печатью организации и подписью руководителя.pdf
</v>
      </c>
      <c r="H46" s="60" t="str">
        <f>критерии!$J$180</f>
        <v xml:space="preserve">Форма № Основная </v>
      </c>
      <c r="I46" s="160" t="b">
        <v>0</v>
      </c>
      <c r="J46" s="93" t="str">
        <f t="shared" si="3"/>
        <v>6.1</v>
      </c>
      <c r="K46" s="130" t="str">
        <f>IF(I46,CONCATENATE(Данные!$A$18,J46),"")</f>
        <v/>
      </c>
      <c r="L46" s="85" t="str">
        <f>IF($E$46="-",Данные!$B$16,"")</f>
        <v/>
      </c>
      <c r="M46" s="277"/>
      <c r="N46" s="278"/>
    </row>
    <row r="47" spans="2:14" ht="50.1" customHeight="1">
      <c r="B47" s="322"/>
      <c r="C47" s="271"/>
      <c r="D47" s="179" t="str">
        <f>критерии!$F$185</f>
        <v>6.2</v>
      </c>
      <c r="E47" s="275" t="str">
        <f>IF(AND(критерии!$B$185=Данные!$B$7,OR(критерии!$A$185=Данные!$C$9,критерии!$A$185=$E$6)),критерии!$G$185,"-")</f>
        <v>Стаж работы специалистов (превышающее большинство)</v>
      </c>
      <c r="F47" s="276"/>
      <c r="G47" s="78" t="str">
        <f>критерии!$H$185&amp;CHAR(10)&amp;IF(критерии!$D$185=Данные!$A$20,Данные!$B$20,"")</f>
        <v xml:space="preserve">Форма, заверенная печатью организации и подписью руководителя.pdf
</v>
      </c>
      <c r="H47" s="63" t="str">
        <f>критерии!$J$185</f>
        <v xml:space="preserve">Форма № Основная </v>
      </c>
      <c r="I47" s="160" t="b">
        <v>0</v>
      </c>
      <c r="J47" s="93" t="str">
        <f>D47</f>
        <v>6.2</v>
      </c>
      <c r="K47" s="130" t="str">
        <f>IF(I47,CONCATENATE(Данные!$A$18,J47),"")</f>
        <v/>
      </c>
      <c r="L47" s="85" t="str">
        <f>IF($E$47="-",Данные!$B$16,"")</f>
        <v/>
      </c>
      <c r="M47" s="277"/>
      <c r="N47" s="278"/>
    </row>
    <row r="48" spans="2:14" ht="50.1" customHeight="1">
      <c r="B48" s="322"/>
      <c r="C48" s="271"/>
      <c r="D48" s="179" t="str">
        <f>критерии!$F$203</f>
        <v>6.3</v>
      </c>
      <c r="E48" s="275" t="str">
        <f>IF(AND(критерии!$B$203=Данные!$B$7,OR(критерии!$A$203=Данные!$C$9,критерии!$A$203=$E$6)),критерии!$G$203,"-")</f>
        <v>Оценка организационной структуры</v>
      </c>
      <c r="F48" s="276"/>
      <c r="G48" s="78" t="str">
        <f>критерии!$H$203&amp;CHAR(10)&amp;IF(критерии!$D$203=Данные!$A$20,Данные!$B$20,"")</f>
        <v xml:space="preserve">Орг. структура в свободной форме,
детальное штатное расписание с указанием должности, ФИО, квалификации, стажа и пр. 
</v>
      </c>
      <c r="H48" s="186"/>
      <c r="I48" s="160" t="b">
        <v>0</v>
      </c>
      <c r="J48" s="93" t="str">
        <f t="shared" si="3"/>
        <v>6.3</v>
      </c>
      <c r="K48" s="130" t="str">
        <f>IF(I48,CONCATENATE(Данные!$A$18,J48),"")</f>
        <v/>
      </c>
      <c r="L48" s="85" t="str">
        <f>IF($E$48="-",Данные!$B$16,"")</f>
        <v/>
      </c>
      <c r="M48" s="277"/>
      <c r="N48" s="278"/>
    </row>
    <row r="49" spans="2:14" ht="50.1" customHeight="1">
      <c r="B49" s="322"/>
      <c r="C49" s="271"/>
      <c r="D49" s="179" t="str">
        <f>критерии!$F$206</f>
        <v>6.4</v>
      </c>
      <c r="E49" s="275" t="str">
        <f>IF(AND(критерии!$B$206=Данные!$B$7,OR(критерии!$A$206=Данные!$C$9,критерии!$A$206=$E$6)),критерии!$G$206,"-")</f>
        <v>Привлечение субподрядчиков (соотношение штатных и внештатных сотрудников)</v>
      </c>
      <c r="F49" s="276"/>
      <c r="G49" s="78" t="str">
        <f>критерии!$H$206&amp;CHAR(10)&amp;IF(критерии!$D$206=Данные!$A$20,Данные!$B$20,"")</f>
        <v xml:space="preserve">Форма, заверенная печатью организации и подписью руководителя.pdf
</v>
      </c>
      <c r="H49" s="79" t="str">
        <f>критерии!$J$206</f>
        <v>Форма № 9</v>
      </c>
      <c r="I49" s="160" t="b">
        <v>0</v>
      </c>
      <c r="J49" s="93" t="str">
        <f t="shared" si="3"/>
        <v>6.4</v>
      </c>
      <c r="K49" s="130" t="str">
        <f>IF(I49,CONCATENATE(Данные!$A$18,J49),"")</f>
        <v/>
      </c>
      <c r="L49" s="85" t="str">
        <f>IF($E$49="-",Данные!$B$16,"")</f>
        <v/>
      </c>
      <c r="M49" s="277"/>
      <c r="N49" s="278"/>
    </row>
    <row r="50" spans="2:14" ht="50.1" customHeight="1" thickBot="1">
      <c r="B50" s="323"/>
      <c r="C50" s="314"/>
      <c r="D50" s="180" t="str">
        <f>критерии!$F$211</f>
        <v>6.5</v>
      </c>
      <c r="E50" s="291" t="str">
        <f>IF(AND(критерии!$B$211=Данные!$B$7,OR(критерии!$A$211=Данные!$C$9,критерии!$A$211=$E$6)),критерии!$G$211,"-")</f>
        <v>Производственные процессы, переданные на аутсорсинг</v>
      </c>
      <c r="F50" s="292"/>
      <c r="G50" s="81" t="str">
        <f>критерии!$H$211&amp;CHAR(10)&amp;IF(критерии!$D$211=Данные!$A$20,Данные!$B$20,"")</f>
        <v xml:space="preserve">Форма, заверенная печатью организации и подписью руководителя.pdf
</v>
      </c>
      <c r="H50" s="82" t="str">
        <f>критерии!$J$211</f>
        <v>Форма № 9А</v>
      </c>
      <c r="I50" s="160" t="b">
        <v>0</v>
      </c>
      <c r="J50" s="93" t="str">
        <f t="shared" si="3"/>
        <v>6.5</v>
      </c>
      <c r="K50" s="130" t="str">
        <f>IF(I50,CONCATENATE(Данные!$A$18,J50),"")</f>
        <v/>
      </c>
      <c r="L50" s="85" t="str">
        <f>IF($E$50="-",Данные!$B$16,"")</f>
        <v/>
      </c>
      <c r="M50" s="277"/>
      <c r="N50" s="278"/>
    </row>
    <row r="51" spans="2:14" ht="50.1" customHeight="1">
      <c r="B51" s="264">
        <f>критерии!$F$215</f>
        <v>7</v>
      </c>
      <c r="C51" s="287" t="str">
        <f>критерии!$G$215</f>
        <v>Система контроля качества</v>
      </c>
      <c r="D51" s="181" t="str">
        <f>критерии!$F$216</f>
        <v>7.1</v>
      </c>
      <c r="E51" s="289" t="str">
        <f>IF(AND(критерии!$B$216=Данные!$B$7,OR(критерии!$A$216=Данные!$C$9,критерии!$A$216=$E$6)),критерии!$G$216,"-")</f>
        <v>Наличие системы контроля качества</v>
      </c>
      <c r="F51" s="290"/>
      <c r="G51" s="76" t="str">
        <f>критерии!$H$216&amp;CHAR(10)&amp;IF(критерии!$D$216=Данные!$A$20,Данные!$B$20,"")</f>
        <v xml:space="preserve">Форма, заверенная печатью организации и подписью руководителя.pdf
</v>
      </c>
      <c r="H51" s="59" t="str">
        <f>критерии!$J$216</f>
        <v>Форма № 4</v>
      </c>
      <c r="I51" s="160" t="b">
        <v>0</v>
      </c>
      <c r="J51" s="93" t="str">
        <f t="shared" si="3"/>
        <v>7.1</v>
      </c>
      <c r="K51" s="130" t="str">
        <f>IF(I51,CONCATENATE(Данные!$A$18,J51),"")</f>
        <v/>
      </c>
      <c r="L51" s="85"/>
      <c r="M51" s="277"/>
      <c r="N51" s="278"/>
    </row>
    <row r="52" spans="2:14" ht="50.1" customHeight="1">
      <c r="B52" s="265"/>
      <c r="C52" s="271"/>
      <c r="D52" s="185" t="str">
        <f>критерии!$F$219</f>
        <v>7.2</v>
      </c>
      <c r="E52" s="275" t="str">
        <f>IF(AND(критерии!$B$219=Данные!$B$7,OR(критерии!$A$219=Данные!$C$9,критерии!$A$219=$E$6)),критерии!$G$219,"-")</f>
        <v xml:space="preserve">Справка о системе операционного контроля </v>
      </c>
      <c r="F52" s="276"/>
      <c r="G52" s="172" t="str">
        <f>критерии!$H$219&amp;CHAR(10)&amp;IF(критерии!$D$219=Данные!$A$20,Данные!$B$20,"")</f>
        <v xml:space="preserve">Форма, заверенная печатью организации и подписью руководителя.pdf
</v>
      </c>
      <c r="H52" s="62" t="str">
        <f>критерии!$J$219</f>
        <v>Форма № 5</v>
      </c>
      <c r="I52" s="160" t="b">
        <v>0</v>
      </c>
      <c r="J52" s="93" t="str">
        <f t="shared" si="3"/>
        <v>7.2</v>
      </c>
      <c r="K52" s="130" t="str">
        <f>IF(I52,CONCATENATE(Данные!$A$18,J52),"")</f>
        <v/>
      </c>
      <c r="L52" s="85" t="str">
        <f>IF($E$52="-",Данные!$B$16,"")</f>
        <v/>
      </c>
      <c r="M52" s="277"/>
      <c r="N52" s="278"/>
    </row>
    <row r="53" spans="2:14" ht="50.1" customHeight="1">
      <c r="B53" s="265"/>
      <c r="C53" s="271"/>
      <c r="D53" s="179" t="str">
        <f>критерии!$F$231</f>
        <v>7.3</v>
      </c>
      <c r="E53" s="275" t="str">
        <f>IF(AND(критерии!$B$231=Данные!$B$7,OR(критерии!$A$231=Данные!$C$9,критерии!$A$231=$E$6)),критерии!$G$231,"-")</f>
        <v>Наличие службы контроля качества (ОТК)</v>
      </c>
      <c r="F53" s="276"/>
      <c r="G53" s="173" t="str">
        <f>критерии!$H$231&amp;CHAR(10)&amp;IF(критерии!$D$231=Данные!$A$20,Данные!$B$20,"")</f>
        <v xml:space="preserve">Копия Приказа, заверенная печатью организации и подписью руководителя.pdf 
Удостоверения ВИК на специалистов ОТК.pdf 
</v>
      </c>
      <c r="H53" s="62" t="str">
        <f>критерии!$J$231</f>
        <v xml:space="preserve"> </v>
      </c>
      <c r="I53" s="160" t="b">
        <v>0</v>
      </c>
      <c r="J53" s="93" t="str">
        <f t="shared" si="3"/>
        <v>7.3</v>
      </c>
      <c r="K53" s="130" t="str">
        <f>IF(I53,CONCATENATE(Данные!$A$18,J53),"")</f>
        <v/>
      </c>
      <c r="L53" s="85" t="str">
        <f>IF($E$53="-",Данные!$B$16,"")</f>
        <v/>
      </c>
      <c r="M53" s="277"/>
      <c r="N53" s="278"/>
    </row>
    <row r="54" spans="2:14" ht="50.1" customHeight="1">
      <c r="B54" s="265"/>
      <c r="C54" s="271"/>
      <c r="D54" s="179" t="str">
        <f>критерии!$F$234</f>
        <v>7.4</v>
      </c>
      <c r="E54" s="275" t="str">
        <f>IF(AND(критерии!$B$234=Данные!$B$7,OR(критерии!$A$234=Данные!$C$9,критерии!$A$234=$E$6)),критерии!$G$234,"-")</f>
        <v>Приказ о назначении комиссии по входному контролю</v>
      </c>
      <c r="F54" s="276"/>
      <c r="G54" s="173" t="str">
        <f>критерии!$H$234&amp;CHAR(10)&amp;IF(критерии!$D$234=Данные!$A$20,Данные!$B$20,"")</f>
        <v xml:space="preserve">Копия Приказа, заверенная печатью организации и подписью руководителя.pdf
</v>
      </c>
      <c r="H54" s="62" t="str">
        <f>критерии!$J$234</f>
        <v xml:space="preserve"> </v>
      </c>
      <c r="I54" s="160" t="b">
        <v>0</v>
      </c>
      <c r="J54" s="93" t="str">
        <f t="shared" si="3"/>
        <v>7.4</v>
      </c>
      <c r="K54" s="130" t="str">
        <f>IF(I54,CONCATENATE(Данные!$A$18,J54),"")</f>
        <v/>
      </c>
      <c r="L54" s="85" t="str">
        <f>IF($E$54="-",Данные!$B$16,"")</f>
        <v/>
      </c>
      <c r="M54" s="277"/>
      <c r="N54" s="278"/>
    </row>
    <row r="55" spans="2:14" ht="50.1" customHeight="1">
      <c r="B55" s="265"/>
      <c r="C55" s="271"/>
      <c r="D55" s="179" t="str">
        <f>критерии!$F$237</f>
        <v>7.5</v>
      </c>
      <c r="E55" s="275" t="str">
        <f>IF(AND(критерии!$B$237=Данные!$B$7,OR(критерии!$A$237=Данные!$C$9,критерии!$A$237=$E$6)),критерии!$G$237,"-")</f>
        <v>Процедура проведния входного контроля</v>
      </c>
      <c r="F55" s="276"/>
      <c r="G55" s="173" t="str">
        <f>критерии!$H$237&amp;CHAR(10)&amp;IF(критерии!$D$237=Данные!$A$20,Данные!$B$20,"")</f>
        <v xml:space="preserve">Копии следующих документов, заверенных печатью организации и подписью руководителя.pdf
1. Утвержденная процедура проведения входного контроля.
3. Перечень материалов, подлежащих входному контролю с указанием объема контроля.
</v>
      </c>
      <c r="H55" s="62" t="str">
        <f>критерии!$J$237</f>
        <v xml:space="preserve"> </v>
      </c>
      <c r="I55" s="160" t="b">
        <v>0</v>
      </c>
      <c r="J55" s="93" t="str">
        <f t="shared" si="3"/>
        <v>7.5</v>
      </c>
      <c r="K55" s="130" t="str">
        <f>IF(I55,CONCATENATE(Данные!$A$18,J55),"")</f>
        <v/>
      </c>
      <c r="L55" s="85" t="str">
        <f>IF($E$55="-",Данные!$B$16,"")</f>
        <v/>
      </c>
      <c r="M55" s="277"/>
      <c r="N55" s="278"/>
    </row>
    <row r="56" spans="2:14" ht="50.1" customHeight="1" thickBot="1">
      <c r="B56" s="266"/>
      <c r="C56" s="314"/>
      <c r="D56" s="180" t="str">
        <f>критерии!$F$240</f>
        <v>7.6</v>
      </c>
      <c r="E56" s="291" t="str">
        <f>IF(AND(критерии!$B$240=Данные!$B$7,OR(критерии!$A$240=Данные!$C$9,критерии!$A$240=$E$6)),критерии!$G$240,"-")</f>
        <v>Процедура проведения приемки (в т.ч. окончательный контроль, контрольная сборка и пр.)</v>
      </c>
      <c r="F56" s="292"/>
      <c r="G56" s="174" t="str">
        <f>критерии!$H$240&amp;CHAR(10)&amp;IF(критерии!$D$240=Данные!$A$20,Данные!$B$20,"")</f>
        <v xml:space="preserve">Копия процедуры проведения приемки, заверенная печатью организации и подписью руководителя.pdf
</v>
      </c>
      <c r="H56" s="66" t="str">
        <f>критерии!$J$240</f>
        <v xml:space="preserve"> </v>
      </c>
      <c r="I56" s="161" t="b">
        <v>0</v>
      </c>
      <c r="J56" s="93" t="str">
        <f t="shared" si="3"/>
        <v>7.6</v>
      </c>
      <c r="K56" s="135" t="str">
        <f>IF(I56,CONCATENATE(Данные!$A$18,J56),"")</f>
        <v/>
      </c>
      <c r="L56" s="131" t="str">
        <f>IF($E$56="-",Данные!$B$16,"")</f>
        <v/>
      </c>
      <c r="M56" s="277"/>
      <c r="N56" s="278"/>
    </row>
    <row r="57" spans="2:14" ht="176.25" customHeight="1">
      <c r="B57" s="265">
        <f>критерии!$F$244</f>
        <v>8</v>
      </c>
      <c r="C57" s="271" t="str">
        <f>критерии!$G$244</f>
        <v>Прочие сведения</v>
      </c>
      <c r="D57" s="245" t="str">
        <f>критерии!$F$250</f>
        <v>8.1</v>
      </c>
      <c r="E57" s="275" t="str">
        <f>IF(AND(критерии!$B$250=Данные!$B$7,OR(критерии!$A$250=Данные!$C$9,критерии!$A$250=$E$6)),критерии!$G$250,"-")</f>
        <v>Согласие принять:
- общие условия договоров;
- видовые условия договора поставки;
Справочно:
Общие условия договоров размещены на электронно-торговой площадке https://lkk.irkutskoil.ru в разделе Личный кабинет/Договорные условия/Общие условия договоров.
Видовые условия договора поставки размещены на электронно-торговой площадке https://lkk.irkutskoil.ru в разделе Личный кабинет/Договорные условия/Видовые условия договоров/Видовые условия договоров поставки</v>
      </c>
      <c r="F57" s="276"/>
      <c r="G57" s="173" t="str">
        <f>критерии!$H$250&amp;CHAR(10)&amp;IF(критерии!$D$250=Данные!$A$20,Данные!$B$20,"")</f>
        <v xml:space="preserve">Письмо на фирменном бланке организации за подписью руководителя о согласии / несогласии с общими условиями договоров, видовыми условиями договора поставки
</v>
      </c>
      <c r="H57" s="62"/>
      <c r="I57" s="160" t="b">
        <v>0</v>
      </c>
      <c r="J57" s="93" t="str">
        <f>D57</f>
        <v>8.1</v>
      </c>
      <c r="K57" s="130" t="str">
        <f>IF(I57,CONCATENATE(Данные!$A$18,J57),"")</f>
        <v/>
      </c>
      <c r="L57" s="85"/>
      <c r="M57" s="277"/>
      <c r="N57" s="278"/>
    </row>
    <row r="58" spans="2:14" ht="50.1" customHeight="1" thickBot="1">
      <c r="B58" s="270"/>
      <c r="C58" s="272"/>
      <c r="D58" s="185" t="str">
        <f>критерии!$F$256</f>
        <v>8.2</v>
      </c>
      <c r="E58" s="273" t="str">
        <f>IF(AND(критерии!$B$256=Данные!$B$7,OR(критерии!$A$256=Данные!$C$9,критерии!$A$256=$E$6)),критерии!$G$256,"-")</f>
        <v>Опыт работы с ИНК (оценка удовлетворенности заказчика)</v>
      </c>
      <c r="F58" s="274"/>
      <c r="G58" s="200" t="str">
        <f>критерии!$H$256&amp;CHAR(10)&amp;IF(критерии!$D$256=Данные!$A$20,Данные!$B$20,"")</f>
        <v xml:space="preserve">Форма, заверенная печатью организации и подписью руководителя.pdf, Анкета удовлетворенности (заполняется тех.экспертом)
</v>
      </c>
      <c r="H58" s="201" t="str">
        <f>критерии!$J$256</f>
        <v>Форма № 8А</v>
      </c>
      <c r="I58" s="161" t="b">
        <v>0</v>
      </c>
      <c r="J58" s="202" t="str">
        <f t="shared" si="3"/>
        <v>8.2</v>
      </c>
      <c r="K58" s="135" t="str">
        <f>IF(I58,CONCATENATE(Данные!$A$18,J58),"")</f>
        <v/>
      </c>
      <c r="L58" s="131"/>
      <c r="M58" s="304"/>
      <c r="N58" s="305"/>
    </row>
    <row r="59" spans="2:14" ht="5.0999999999999996" customHeight="1">
      <c r="B59" s="234"/>
      <c r="C59" s="231"/>
      <c r="D59" s="213"/>
      <c r="E59" s="214"/>
      <c r="F59" s="214"/>
      <c r="G59" s="215"/>
      <c r="H59" s="216"/>
      <c r="I59" s="217"/>
      <c r="J59" s="218"/>
      <c r="K59" s="213"/>
      <c r="L59" s="219"/>
      <c r="M59" s="220"/>
      <c r="N59" s="221"/>
    </row>
    <row r="60" spans="2:14" ht="5.0999999999999996" customHeight="1">
      <c r="B60" s="235"/>
      <c r="C60" s="45"/>
      <c r="D60" s="69"/>
      <c r="E60" s="70"/>
      <c r="F60" s="70"/>
      <c r="G60" s="208"/>
      <c r="H60" s="71"/>
      <c r="I60" s="209"/>
      <c r="J60" s="210"/>
      <c r="K60" s="69"/>
      <c r="L60" s="211"/>
      <c r="M60" s="212"/>
      <c r="N60" s="233"/>
    </row>
    <row r="61" spans="2:14" ht="5.0999999999999996" customHeight="1">
      <c r="B61" s="235"/>
      <c r="C61" s="45"/>
      <c r="D61" s="69"/>
      <c r="E61" s="70"/>
      <c r="F61" s="70"/>
      <c r="G61" s="208"/>
      <c r="H61" s="71"/>
      <c r="I61" s="209"/>
      <c r="J61" s="210"/>
      <c r="K61" s="69"/>
      <c r="L61" s="211"/>
      <c r="M61" s="212"/>
      <c r="N61" s="233"/>
    </row>
    <row r="62" spans="2:14" ht="5.0999999999999996" customHeight="1" thickBot="1">
      <c r="B62" s="236"/>
      <c r="C62" s="232"/>
      <c r="D62" s="222"/>
      <c r="E62" s="223"/>
      <c r="F62" s="223"/>
      <c r="G62" s="224"/>
      <c r="H62" s="225"/>
      <c r="I62" s="226"/>
      <c r="J62" s="225"/>
      <c r="K62" s="225"/>
      <c r="L62" s="227"/>
      <c r="M62" s="228"/>
      <c r="N62" s="229"/>
    </row>
    <row r="63" spans="2:14" ht="16.899999999999999" customHeight="1" thickBot="1">
      <c r="B63" s="230"/>
      <c r="C63" s="203"/>
      <c r="D63" s="203"/>
      <c r="E63" s="203"/>
      <c r="F63" s="203"/>
      <c r="G63" s="203" t="s">
        <v>57</v>
      </c>
      <c r="H63" s="203"/>
      <c r="I63" s="204"/>
      <c r="J63" s="203"/>
      <c r="K63" s="203"/>
      <c r="L63" s="205"/>
      <c r="M63" s="206"/>
      <c r="N63" s="207"/>
    </row>
    <row r="64" spans="2:14" ht="50.1" customHeight="1">
      <c r="B64" s="264">
        <f>критерии!$F$273</f>
        <v>10</v>
      </c>
      <c r="C64" s="267" t="str">
        <f>критерии!$G$272</f>
        <v>Информационный блок</v>
      </c>
      <c r="D64" s="181" t="str">
        <f>критерии!$F$282</f>
        <v>10.1</v>
      </c>
      <c r="E64" s="289" t="str">
        <f>IF(AND(критерии!$B$282=Данные!$B$7,OR(критерии!$A$282=Данные!$C$9,критерии!$A$282=$E$6)),критерии!$G$282,"-")</f>
        <v>Подтверждена ли выпускаемая продукция сертификатом (декларацией) соответствия по ГОСТ Р ИСО 9001-2015 (ISO 9001:2015)</v>
      </c>
      <c r="F64" s="290"/>
      <c r="G64" s="240" t="str">
        <f>критерии!$H$282&amp;CHAR(10)&amp;IF(критерии!$D$282=Данные!$A$20,Данные!$B$20,"")</f>
        <v xml:space="preserve">Сертификат (декларация) соответствия, заверенный печатью организации и подписью руководителя.pdf
</v>
      </c>
      <c r="H64" s="59" t="str">
        <f>критерии!$J$282</f>
        <v xml:space="preserve"> </v>
      </c>
      <c r="I64" s="164" t="b">
        <v>0</v>
      </c>
      <c r="J64" s="195" t="str">
        <f>D64</f>
        <v>10.1</v>
      </c>
      <c r="K64" s="129" t="str">
        <f>IF(I64,CONCATENATE(Данные!$A$18,J64),"")</f>
        <v/>
      </c>
      <c r="L64" s="84"/>
      <c r="M64" s="302"/>
      <c r="N64" s="303"/>
    </row>
    <row r="65" spans="1:14" ht="50.1" customHeight="1">
      <c r="B65" s="265"/>
      <c r="C65" s="268"/>
      <c r="D65" s="179" t="str">
        <f>критерии!$F$285</f>
        <v>10.2</v>
      </c>
      <c r="E65" s="275" t="str">
        <f>IF(AND(критерии!$B$285=Данные!$B$7,OR(критерии!$A$285=Данные!$C$9,критерии!$A$285=$E$6)),критерии!$G$285,"-")</f>
        <v>Наличие иных сертификатов, деклараций соответствия полученных на добровольной основе</v>
      </c>
      <c r="F65" s="276"/>
      <c r="G65" s="173" t="str">
        <f>критерии!$H$285&amp;CHAR(10)&amp;IF(критерии!$D$285=Данные!$A$20,Данные!$B$20,"")</f>
        <v xml:space="preserve">Сертификат (декларация) соответствия, заверенный печатью организации и подписью руководителя.pdf
</v>
      </c>
      <c r="H65" s="62" t="str">
        <f>критерии!$J$285</f>
        <v xml:space="preserve"> </v>
      </c>
      <c r="I65" s="160" t="b">
        <v>0</v>
      </c>
      <c r="J65" s="93" t="str">
        <f>D65</f>
        <v>10.2</v>
      </c>
      <c r="K65" s="130" t="str">
        <f>IF(I65,CONCATENATE(Данные!$A$18,J65),"")</f>
        <v/>
      </c>
      <c r="L65" s="85"/>
      <c r="M65" s="277"/>
      <c r="N65" s="278"/>
    </row>
    <row r="66" spans="1:14" ht="50.1" customHeight="1">
      <c r="B66" s="265"/>
      <c r="C66" s="268"/>
      <c r="D66" s="179" t="str">
        <f>критерии!$F$289</f>
        <v>10.3</v>
      </c>
      <c r="E66" s="275" t="str">
        <f>IF(AND(критерии!$B$289=Данные!$B$7,OR(критерии!$A$289=Данные!$C$9,критерии!$A$289=$E$6)),критерии!$G$289,"-")</f>
        <v>Информация о ранее проведенных технических аудитах (кроме ООО «ИНК»)</v>
      </c>
      <c r="F66" s="276"/>
      <c r="G66" s="173" t="str">
        <f>критерии!$H$289&amp;CHAR(10)&amp;IF(критерии!$D$289=Данные!$A$20,Данные!$B$20,"")</f>
        <v xml:space="preserve">Копии писем от заказчиков аудита, Форма, заверенная печатью организации и подписью руководителя.pdf
</v>
      </c>
      <c r="H66" s="62" t="str">
        <f>критерии!$J$289</f>
        <v>Форма № 14</v>
      </c>
      <c r="I66" s="160" t="b">
        <v>0</v>
      </c>
      <c r="J66" s="93" t="str">
        <f>D66</f>
        <v>10.3</v>
      </c>
      <c r="K66" s="130" t="str">
        <f>IF(I66,CONCATENATE(Данные!$A$18,J66),"")</f>
        <v/>
      </c>
      <c r="L66" s="85"/>
      <c r="M66" s="277"/>
      <c r="N66" s="278"/>
    </row>
    <row r="67" spans="1:14" ht="50.1" customHeight="1">
      <c r="B67" s="265"/>
      <c r="C67" s="268"/>
      <c r="D67" s="179" t="str">
        <f>критерии!$F$310</f>
        <v>10.4</v>
      </c>
      <c r="E67" s="275" t="str">
        <f>IF(AND(критерии!$B$310=Данные!$B$7,OR(критерии!$A$310=Данные!$C$9,критерии!$A$310=$E$6)),критерии!$G$310,"-")</f>
        <v>Согласие осуществлять обмен электронными документами по телекоммуникационным каналам связи (далее – электронный документооборот, ЭДО), подписанными квалифицированной электронной подписью</v>
      </c>
      <c r="F67" s="276"/>
      <c r="G67" s="173" t="str">
        <f>критерии!$H$310&amp;CHAR(10)&amp;IF(критерии!$D$310=Данные!$A$20,Данные!$B$20,"")</f>
        <v xml:space="preserve">Письмо на фирменном бланке организации за подписью руководителя о согласии/несогласии с ЭДО
</v>
      </c>
      <c r="H67" s="246" t="str">
        <f>критерии!$J$310</f>
        <v xml:space="preserve"> </v>
      </c>
      <c r="I67" s="160" t="b">
        <v>0</v>
      </c>
      <c r="J67" s="93" t="str">
        <f>D67</f>
        <v>10.4</v>
      </c>
      <c r="K67" s="130" t="str">
        <f>IF(I67,CONCATENATE(Данные!$A$18,J67),"")</f>
        <v/>
      </c>
      <c r="L67" s="85"/>
      <c r="M67" s="277"/>
      <c r="N67" s="278"/>
    </row>
    <row r="68" spans="1:14" ht="50.1" customHeight="1" thickBot="1">
      <c r="B68" s="266"/>
      <c r="C68" s="269"/>
      <c r="D68" s="180" t="str">
        <f>критерии!$F$313</f>
        <v>10.5</v>
      </c>
      <c r="E68" s="291" t="str">
        <f>IF(AND(критерии!$B$313=Данные!$B$7,OR(критерии!$A$313=Данные!$C$9,критерии!$A$313=$E$6)),критерии!$G$313,"-")</f>
        <v>Возможна ли поставка продукции на Опытно Промышленные Испытания (ОПИ)?</v>
      </c>
      <c r="F68" s="292"/>
      <c r="G68" s="174" t="str">
        <f>критерии!$H$313&amp;CHAR(10)&amp;IF(критерии!$D$313=Данные!$A$20,Данные!$B$20,"")</f>
        <v xml:space="preserve">Форма, заверенная печатью организации и подписью руководителя.pdf
</v>
      </c>
      <c r="H68" s="242" t="str">
        <f>критерии!$J$313</f>
        <v xml:space="preserve">Форма № Основная </v>
      </c>
      <c r="I68" s="163" t="b">
        <v>0</v>
      </c>
      <c r="J68" s="198" t="str">
        <f>D68</f>
        <v>10.5</v>
      </c>
      <c r="K68" s="241" t="str">
        <f>IF(I68,CONCATENATE(Данные!$A$18,J68),"")</f>
        <v/>
      </c>
      <c r="L68" s="92"/>
      <c r="M68" s="297"/>
      <c r="N68" s="298"/>
    </row>
    <row r="69" spans="1:14" ht="101.45" customHeight="1">
      <c r="A69" s="319" t="s">
        <v>153</v>
      </c>
      <c r="B69" s="320"/>
      <c r="C69" s="320"/>
      <c r="D69" s="320"/>
      <c r="E69" s="320"/>
      <c r="F69" s="320"/>
      <c r="G69" s="320"/>
      <c r="H69" s="320"/>
      <c r="I69" s="320"/>
      <c r="J69" s="320"/>
      <c r="K69" s="320"/>
      <c r="L69" s="320"/>
      <c r="M69" s="320"/>
    </row>
  </sheetData>
  <sheetProtection algorithmName="SHA-512" hashValue="9dfaiZbEZ0vQ3PrGLR7HyURlxdBuyO80OCy6QSAR4Ir6azPW7zANl9cr/RsjTByK1Rcm25/bGs3oabAC5ynJqw==" saltValue="Z/3sDi7I5N0jX+MGrzgHcA==" spinCount="100000" sheet="1" formatRows="0"/>
  <autoFilter ref="B20:N20" xr:uid="{00000000-0001-0000-0300-000000000000}">
    <filterColumn colId="0" showButton="0"/>
    <filterColumn colId="2" showButton="0"/>
    <filterColumn colId="3" showButton="0"/>
    <filterColumn colId="7" showButton="0"/>
    <filterColumn colId="8" showButton="0"/>
    <filterColumn colId="11" showButton="0"/>
  </autoFilter>
  <mergeCells count="111">
    <mergeCell ref="M65:N65"/>
    <mergeCell ref="C4:L4"/>
    <mergeCell ref="C5:H5"/>
    <mergeCell ref="B20:C20"/>
    <mergeCell ref="D20:F20"/>
    <mergeCell ref="L16:M16"/>
    <mergeCell ref="M20:N20"/>
    <mergeCell ref="M21:N21"/>
    <mergeCell ref="E24:F24"/>
    <mergeCell ref="K5:K6"/>
    <mergeCell ref="L17:M17"/>
    <mergeCell ref="L18:M18"/>
    <mergeCell ref="I20:K20"/>
    <mergeCell ref="C7:E7"/>
    <mergeCell ref="F7:H7"/>
    <mergeCell ref="C8:E8"/>
    <mergeCell ref="F8:H8"/>
    <mergeCell ref="C9:E9"/>
    <mergeCell ref="F9:H9"/>
    <mergeCell ref="C11:E11"/>
    <mergeCell ref="F11:H11"/>
    <mergeCell ref="C12:E12"/>
    <mergeCell ref="B17:E17"/>
    <mergeCell ref="C10:E10"/>
    <mergeCell ref="A69:M69"/>
    <mergeCell ref="B51:B56"/>
    <mergeCell ref="C51:C56"/>
    <mergeCell ref="B46:B50"/>
    <mergeCell ref="E52:F52"/>
    <mergeCell ref="E53:F53"/>
    <mergeCell ref="E54:F54"/>
    <mergeCell ref="E55:F55"/>
    <mergeCell ref="E56:F56"/>
    <mergeCell ref="E68:F68"/>
    <mergeCell ref="E57:F57"/>
    <mergeCell ref="E46:F46"/>
    <mergeCell ref="E47:F47"/>
    <mergeCell ref="E48:F48"/>
    <mergeCell ref="E49:F49"/>
    <mergeCell ref="E51:F51"/>
    <mergeCell ref="C46:C50"/>
    <mergeCell ref="E50:F50"/>
    <mergeCell ref="M50:N50"/>
    <mergeCell ref="M46:N46"/>
    <mergeCell ref="M48:N48"/>
    <mergeCell ref="M49:N49"/>
    <mergeCell ref="E65:F65"/>
    <mergeCell ref="M51:N51"/>
    <mergeCell ref="M58:N58"/>
    <mergeCell ref="D39:D40"/>
    <mergeCell ref="E39:E40"/>
    <mergeCell ref="E32:F32"/>
    <mergeCell ref="B16:J16"/>
    <mergeCell ref="B31:B33"/>
    <mergeCell ref="C31:C33"/>
    <mergeCell ref="E25:F25"/>
    <mergeCell ref="E26:F26"/>
    <mergeCell ref="C36:C45"/>
    <mergeCell ref="D41:D45"/>
    <mergeCell ref="E41:E45"/>
    <mergeCell ref="E38:F38"/>
    <mergeCell ref="E33:F33"/>
    <mergeCell ref="B18:E18"/>
    <mergeCell ref="M68:N68"/>
    <mergeCell ref="M57:N57"/>
    <mergeCell ref="F10:H10"/>
    <mergeCell ref="E64:F64"/>
    <mergeCell ref="M64:N64"/>
    <mergeCell ref="E66:F66"/>
    <mergeCell ref="M66:N66"/>
    <mergeCell ref="M39:N39"/>
    <mergeCell ref="M38:N38"/>
    <mergeCell ref="M36:N36"/>
    <mergeCell ref="M37:N37"/>
    <mergeCell ref="M52:N52"/>
    <mergeCell ref="M55:N55"/>
    <mergeCell ref="M56:N56"/>
    <mergeCell ref="M53:N53"/>
    <mergeCell ref="M54:N54"/>
    <mergeCell ref="M47:N47"/>
    <mergeCell ref="M41:N41"/>
    <mergeCell ref="M42:N42"/>
    <mergeCell ref="M43:N43"/>
    <mergeCell ref="M44:N44"/>
    <mergeCell ref="M45:N45"/>
    <mergeCell ref="E31:F31"/>
    <mergeCell ref="M35:N35"/>
    <mergeCell ref="B64:B68"/>
    <mergeCell ref="C64:C68"/>
    <mergeCell ref="B57:B58"/>
    <mergeCell ref="C57:C58"/>
    <mergeCell ref="E58:F58"/>
    <mergeCell ref="E67:F67"/>
    <mergeCell ref="M67:N67"/>
    <mergeCell ref="O8:Y13"/>
    <mergeCell ref="B22:B26"/>
    <mergeCell ref="C22:C26"/>
    <mergeCell ref="D36:D37"/>
    <mergeCell ref="F12:H12"/>
    <mergeCell ref="E23:F23"/>
    <mergeCell ref="B27:B30"/>
    <mergeCell ref="C27:C30"/>
    <mergeCell ref="E27:F27"/>
    <mergeCell ref="E28:F28"/>
    <mergeCell ref="E29:F29"/>
    <mergeCell ref="E30:F30"/>
    <mergeCell ref="E22:F22"/>
    <mergeCell ref="E35:F35"/>
    <mergeCell ref="E36:E37"/>
    <mergeCell ref="B36:B45"/>
    <mergeCell ref="M40:N40"/>
  </mergeCells>
  <conditionalFormatting sqref="A9:N63 A64:C65 D64:N68 A66:A68 A69:N69">
    <cfRule type="expression" dxfId="9" priority="6">
      <formula>$O$20</formula>
    </cfRule>
    <cfRule type="cellIs" dxfId="8" priority="8" operator="equal">
      <formula>$F$8</formula>
    </cfRule>
  </conditionalFormatting>
  <conditionalFormatting sqref="G22:M45 G48:M68 G46:L47 D22:D68">
    <cfRule type="expression" dxfId="7" priority="83">
      <formula>IF(OR($E22="-",$F22="-"),1,0)</formula>
    </cfRule>
  </conditionalFormatting>
  <conditionalFormatting sqref="L39:M49 L22:M37 L51:M54 L57:M68">
    <cfRule type="containsErrors" dxfId="6" priority="81">
      <formula>ISERROR(L22)</formula>
    </cfRule>
  </conditionalFormatting>
  <conditionalFormatting sqref="M35:M68">
    <cfRule type="expression" dxfId="5" priority="82">
      <formula>M$34</formula>
    </cfRule>
  </conditionalFormatting>
  <conditionalFormatting sqref="M38">
    <cfRule type="containsErrors" dxfId="4" priority="5">
      <formula>ISERROR(M38)</formula>
    </cfRule>
  </conditionalFormatting>
  <conditionalFormatting sqref="M46">
    <cfRule type="expression" dxfId="3" priority="874">
      <formula>IF(OR($E47="-",$F47="-"),1,0)</formula>
    </cfRule>
  </conditionalFormatting>
  <conditionalFormatting sqref="M47">
    <cfRule type="expression" dxfId="2" priority="4">
      <formula>IF(OR($E47="-",$F47="-"),1,0)</formula>
    </cfRule>
  </conditionalFormatting>
  <conditionalFormatting sqref="M50">
    <cfRule type="containsErrors" dxfId="1" priority="3">
      <formula>ISERROR(M50)</formula>
    </cfRule>
  </conditionalFormatting>
  <conditionalFormatting sqref="M55:M56">
    <cfRule type="containsErrors" dxfId="0" priority="1">
      <formula>ISERROR(M55)</formula>
    </cfRule>
  </conditionalFormatting>
  <printOptions horizontalCentered="1"/>
  <pageMargins left="0.39370078740157483" right="0.39370078740157483" top="0.78740157480314965" bottom="0.78740157480314965" header="0.31496062992125984" footer="0.31496062992125984"/>
  <pageSetup paperSize="8" scale="59" fitToHeight="6" orientation="portrait" r:id="rId1"/>
  <headerFooter>
    <oddFooter>&amp;C- &amp;P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4" name="Check Box 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21</xdr:row>
                    <xdr:rowOff>342900</xdr:rowOff>
                  </from>
                  <to>
                    <xdr:col>8</xdr:col>
                    <xdr:colOff>209550</xdr:colOff>
                    <xdr:row>21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" name="Check Box 48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22</xdr:row>
                    <xdr:rowOff>257175</xdr:rowOff>
                  </from>
                  <to>
                    <xdr:col>8</xdr:col>
                    <xdr:colOff>219075</xdr:colOff>
                    <xdr:row>22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6" name="Check Box 5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27</xdr:row>
                    <xdr:rowOff>257175</xdr:rowOff>
                  </from>
                  <to>
                    <xdr:col>8</xdr:col>
                    <xdr:colOff>209550</xdr:colOff>
                    <xdr:row>27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7" name="Check Box 5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28</xdr:row>
                    <xdr:rowOff>123825</xdr:rowOff>
                  </from>
                  <to>
                    <xdr:col>8</xdr:col>
                    <xdr:colOff>209550</xdr:colOff>
                    <xdr:row>28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8" name="Check Box 5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29</xdr:row>
                    <xdr:rowOff>171450</xdr:rowOff>
                  </from>
                  <to>
                    <xdr:col>8</xdr:col>
                    <xdr:colOff>209550</xdr:colOff>
                    <xdr:row>29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9" name="Check Box 5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30</xdr:row>
                    <xdr:rowOff>400050</xdr:rowOff>
                  </from>
                  <to>
                    <xdr:col>8</xdr:col>
                    <xdr:colOff>209550</xdr:colOff>
                    <xdr:row>30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0" name="Check Box 5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31</xdr:row>
                    <xdr:rowOff>142875</xdr:rowOff>
                  </from>
                  <to>
                    <xdr:col>8</xdr:col>
                    <xdr:colOff>209550</xdr:colOff>
                    <xdr:row>31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1" name="Check Box 57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34</xdr:row>
                    <xdr:rowOff>1333500</xdr:rowOff>
                  </from>
                  <to>
                    <xdr:col>8</xdr:col>
                    <xdr:colOff>219075</xdr:colOff>
                    <xdr:row>34</xdr:row>
                    <xdr:rowOff>1647825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12" name="Check Box 6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35</xdr:row>
                    <xdr:rowOff>180975</xdr:rowOff>
                  </from>
                  <to>
                    <xdr:col>8</xdr:col>
                    <xdr:colOff>209550</xdr:colOff>
                    <xdr:row>35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13" name="Check Box 6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36</xdr:row>
                    <xdr:rowOff>190500</xdr:rowOff>
                  </from>
                  <to>
                    <xdr:col>8</xdr:col>
                    <xdr:colOff>209550</xdr:colOff>
                    <xdr:row>36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14" name="Check Box 6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38</xdr:row>
                    <xdr:rowOff>171450</xdr:rowOff>
                  </from>
                  <to>
                    <xdr:col>8</xdr:col>
                    <xdr:colOff>209550</xdr:colOff>
                    <xdr:row>38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15" name="Check Box 6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39</xdr:row>
                    <xdr:rowOff>171450</xdr:rowOff>
                  </from>
                  <to>
                    <xdr:col>8</xdr:col>
                    <xdr:colOff>209550</xdr:colOff>
                    <xdr:row>39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16" name="Check Box 6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40</xdr:row>
                    <xdr:rowOff>190500</xdr:rowOff>
                  </from>
                  <to>
                    <xdr:col>8</xdr:col>
                    <xdr:colOff>209550</xdr:colOff>
                    <xdr:row>40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17" name="Check Box 6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41</xdr:row>
                    <xdr:rowOff>161925</xdr:rowOff>
                  </from>
                  <to>
                    <xdr:col>8</xdr:col>
                    <xdr:colOff>219075</xdr:colOff>
                    <xdr:row>41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18" name="Check Box 6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42</xdr:row>
                    <xdr:rowOff>161925</xdr:rowOff>
                  </from>
                  <to>
                    <xdr:col>8</xdr:col>
                    <xdr:colOff>209550</xdr:colOff>
                    <xdr:row>42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19" name="Check Box 7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43</xdr:row>
                    <xdr:rowOff>190500</xdr:rowOff>
                  </from>
                  <to>
                    <xdr:col>8</xdr:col>
                    <xdr:colOff>209550</xdr:colOff>
                    <xdr:row>43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20" name="Check Box 7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44</xdr:row>
                    <xdr:rowOff>161925</xdr:rowOff>
                  </from>
                  <to>
                    <xdr:col>8</xdr:col>
                    <xdr:colOff>209550</xdr:colOff>
                    <xdr:row>44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21" name="Check Box 8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45</xdr:row>
                    <xdr:rowOff>0</xdr:rowOff>
                  </from>
                  <to>
                    <xdr:col>8</xdr:col>
                    <xdr:colOff>209550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22" name="Check Box 8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46</xdr:row>
                    <xdr:rowOff>104775</xdr:rowOff>
                  </from>
                  <to>
                    <xdr:col>8</xdr:col>
                    <xdr:colOff>209550</xdr:colOff>
                    <xdr:row>46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23" name="Check Box 8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45</xdr:row>
                    <xdr:rowOff>76200</xdr:rowOff>
                  </from>
                  <to>
                    <xdr:col>8</xdr:col>
                    <xdr:colOff>209550</xdr:colOff>
                    <xdr:row>45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24" name="Check Box 8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47</xdr:row>
                    <xdr:rowOff>66675</xdr:rowOff>
                  </from>
                  <to>
                    <xdr:col>8</xdr:col>
                    <xdr:colOff>209550</xdr:colOff>
                    <xdr:row>47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25" name="Check Box 8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48</xdr:row>
                    <xdr:rowOff>85725</xdr:rowOff>
                  </from>
                  <to>
                    <xdr:col>8</xdr:col>
                    <xdr:colOff>209550</xdr:colOff>
                    <xdr:row>48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26" name="Check Box 8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50</xdr:row>
                    <xdr:rowOff>57150</xdr:rowOff>
                  </from>
                  <to>
                    <xdr:col>8</xdr:col>
                    <xdr:colOff>209550</xdr:colOff>
                    <xdr:row>50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27" name="Check Box 9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51</xdr:row>
                    <xdr:rowOff>95250</xdr:rowOff>
                  </from>
                  <to>
                    <xdr:col>8</xdr:col>
                    <xdr:colOff>209550</xdr:colOff>
                    <xdr:row>51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28" name="Check Box 9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52</xdr:row>
                    <xdr:rowOff>161925</xdr:rowOff>
                  </from>
                  <to>
                    <xdr:col>8</xdr:col>
                    <xdr:colOff>209550</xdr:colOff>
                    <xdr:row>52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29" name="Check Box 9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53</xdr:row>
                    <xdr:rowOff>76200</xdr:rowOff>
                  </from>
                  <to>
                    <xdr:col>8</xdr:col>
                    <xdr:colOff>209550</xdr:colOff>
                    <xdr:row>53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30" name="Check Box 9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57</xdr:row>
                    <xdr:rowOff>190500</xdr:rowOff>
                  </from>
                  <to>
                    <xdr:col>8</xdr:col>
                    <xdr:colOff>209550</xdr:colOff>
                    <xdr:row>57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31" name="Check Box 102">
              <controlPr defaultSize="0" autoFill="0" autoLine="0" autoPict="0">
                <anchor moveWithCells="1" sizeWithCells="1">
                  <from>
                    <xdr:col>8</xdr:col>
                    <xdr:colOff>19050</xdr:colOff>
                    <xdr:row>67</xdr:row>
                    <xdr:rowOff>104775</xdr:rowOff>
                  </from>
                  <to>
                    <xdr:col>9</xdr:col>
                    <xdr:colOff>0</xdr:colOff>
                    <xdr:row>67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32" name="Check Box 12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26</xdr:row>
                    <xdr:rowOff>142875</xdr:rowOff>
                  </from>
                  <to>
                    <xdr:col>8</xdr:col>
                    <xdr:colOff>209550</xdr:colOff>
                    <xdr:row>26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33" name="Check Box 13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23</xdr:row>
                    <xdr:rowOff>209550</xdr:rowOff>
                  </from>
                  <to>
                    <xdr:col>8</xdr:col>
                    <xdr:colOff>209550</xdr:colOff>
                    <xdr:row>23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34" name="Check Box 14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54</xdr:row>
                    <xdr:rowOff>200025</xdr:rowOff>
                  </from>
                  <to>
                    <xdr:col>8</xdr:col>
                    <xdr:colOff>209550</xdr:colOff>
                    <xdr:row>54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35" name="Check Box 14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55</xdr:row>
                    <xdr:rowOff>76200</xdr:rowOff>
                  </from>
                  <to>
                    <xdr:col>8</xdr:col>
                    <xdr:colOff>209550</xdr:colOff>
                    <xdr:row>55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36" name="Check Box 14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49</xdr:row>
                    <xdr:rowOff>85725</xdr:rowOff>
                  </from>
                  <to>
                    <xdr:col>8</xdr:col>
                    <xdr:colOff>209550</xdr:colOff>
                    <xdr:row>49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37" name="Check Box 14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37</xdr:row>
                    <xdr:rowOff>190500</xdr:rowOff>
                  </from>
                  <to>
                    <xdr:col>8</xdr:col>
                    <xdr:colOff>209550</xdr:colOff>
                    <xdr:row>37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38" name="Check Box 15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32</xdr:row>
                    <xdr:rowOff>142875</xdr:rowOff>
                  </from>
                  <to>
                    <xdr:col>8</xdr:col>
                    <xdr:colOff>209550</xdr:colOff>
                    <xdr:row>32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39" name="Check Box 166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56</xdr:row>
                    <xdr:rowOff>866775</xdr:rowOff>
                  </from>
                  <to>
                    <xdr:col>8</xdr:col>
                    <xdr:colOff>219075</xdr:colOff>
                    <xdr:row>56</xdr:row>
                    <xdr:rowOff>1181100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4" r:id="rId40" name="Check Box 17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24</xdr:row>
                    <xdr:rowOff>209550</xdr:rowOff>
                  </from>
                  <to>
                    <xdr:col>8</xdr:col>
                    <xdr:colOff>209550</xdr:colOff>
                    <xdr:row>24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5" r:id="rId41" name="Check Box 17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25</xdr:row>
                    <xdr:rowOff>209550</xdr:rowOff>
                  </from>
                  <to>
                    <xdr:col>8</xdr:col>
                    <xdr:colOff>209550</xdr:colOff>
                    <xdr:row>25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8" r:id="rId42" name="Check Box 178">
              <controlPr defaultSize="0" autoFill="0" autoLine="0" autoPict="0">
                <anchor moveWithCells="1" sizeWithCells="1">
                  <from>
                    <xdr:col>8</xdr:col>
                    <xdr:colOff>19050</xdr:colOff>
                    <xdr:row>63</xdr:row>
                    <xdr:rowOff>104775</xdr:rowOff>
                  </from>
                  <to>
                    <xdr:col>9</xdr:col>
                    <xdr:colOff>0</xdr:colOff>
                    <xdr:row>63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9" r:id="rId43" name="Check Box 179">
              <controlPr defaultSize="0" autoFill="0" autoLine="0" autoPict="0">
                <anchor moveWithCells="1" sizeWithCells="1">
                  <from>
                    <xdr:col>8</xdr:col>
                    <xdr:colOff>19050</xdr:colOff>
                    <xdr:row>65</xdr:row>
                    <xdr:rowOff>104775</xdr:rowOff>
                  </from>
                  <to>
                    <xdr:col>9</xdr:col>
                    <xdr:colOff>0</xdr:colOff>
                    <xdr:row>65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3" r:id="rId44" name="Check Box 183">
              <controlPr defaultSize="0" autoFill="0" autoLine="0" autoPict="0">
                <anchor moveWithCells="1" sizeWithCells="1">
                  <from>
                    <xdr:col>8</xdr:col>
                    <xdr:colOff>19050</xdr:colOff>
                    <xdr:row>66</xdr:row>
                    <xdr:rowOff>104775</xdr:rowOff>
                  </from>
                  <to>
                    <xdr:col>9</xdr:col>
                    <xdr:colOff>0</xdr:colOff>
                    <xdr:row>66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5" r:id="rId45" name="Check Box 185">
              <controlPr defaultSize="0" autoFill="0" autoLine="0" autoPict="0">
                <anchor moveWithCells="1" sizeWithCells="1">
                  <from>
                    <xdr:col>8</xdr:col>
                    <xdr:colOff>19050</xdr:colOff>
                    <xdr:row>64</xdr:row>
                    <xdr:rowOff>104775</xdr:rowOff>
                  </from>
                  <to>
                    <xdr:col>9</xdr:col>
                    <xdr:colOff>0</xdr:colOff>
                    <xdr:row>64</xdr:row>
                    <xdr:rowOff>419100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8">
        <x14:dataValidation type="list" errorStyle="warning" allowBlank="1" showInputMessage="1" showErrorMessage="1" xr:uid="{00000000-0002-0000-0300-000009000000}">
          <x14:formula1>
            <xm:f>критерии!$J$235:$J$236</xm:f>
          </x14:formula1>
          <xm:sqref>L54</xm:sqref>
        </x14:dataValidation>
        <x14:dataValidation type="list" errorStyle="warning" allowBlank="1" showInputMessage="1" showErrorMessage="1" xr:uid="{00000000-0002-0000-0300-00000A000000}">
          <x14:formula1>
            <xm:f>критерии!$J$232:$J$233</xm:f>
          </x14:formula1>
          <xm:sqref>L53</xm:sqref>
        </x14:dataValidation>
        <x14:dataValidation type="list" errorStyle="warning" allowBlank="1" showInputMessage="1" showErrorMessage="1" xr:uid="{00000000-0002-0000-0300-00000B000000}">
          <x14:formula1>
            <xm:f>критерии!$J$57:$J$59</xm:f>
          </x14:formula1>
          <xm:sqref>L29</xm:sqref>
        </x14:dataValidation>
        <x14:dataValidation type="list" errorStyle="warning" allowBlank="1" showInputMessage="1" showErrorMessage="1" xr:uid="{00000000-0002-0000-0300-00000C000000}">
          <x14:formula1>
            <xm:f>критерии!$J$54:$J$55</xm:f>
          </x14:formula1>
          <xm:sqref>L28</xm:sqref>
        </x14:dataValidation>
        <x14:dataValidation type="list" errorStyle="warning" allowBlank="1" showInputMessage="1" showErrorMessage="1" xr:uid="{00000000-0002-0000-0300-00000D000000}">
          <x14:formula1>
            <xm:f>критерии!$J$25:$J$26</xm:f>
          </x14:formula1>
          <xm:sqref>L23</xm:sqref>
        </x14:dataValidation>
        <x14:dataValidation type="list" errorStyle="warning" allowBlank="1" showInputMessage="1" showErrorMessage="1" xr:uid="{00000000-0002-0000-0300-000015000000}">
          <x14:formula1>
            <xm:f>критерии!$J$283:$J$284</xm:f>
          </x14:formula1>
          <xm:sqref>L64:L66</xm:sqref>
        </x14:dataValidation>
        <x14:dataValidation type="list" errorStyle="warning" allowBlank="1" showInputMessage="1" showErrorMessage="1" xr:uid="{00000000-0002-0000-0300-000018000000}">
          <x14:formula1>
            <xm:f>критерии!$J$257:$J$258</xm:f>
          </x14:formula1>
          <xm:sqref>L57:L61</xm:sqref>
        </x14:dataValidation>
        <x14:dataValidation type="list" errorStyle="warning" allowBlank="1" showInputMessage="1" showErrorMessage="1" xr:uid="{00000000-0002-0000-0300-00001A000000}">
          <x14:formula1>
            <xm:f>критерии!$J$220:$J$221</xm:f>
          </x14:formula1>
          <xm:sqref>L52</xm:sqref>
        </x14:dataValidation>
        <x14:dataValidation type="list" errorStyle="warning" allowBlank="1" showInputMessage="1" showErrorMessage="1" xr:uid="{00000000-0002-0000-0300-00001B000000}">
          <x14:formula1>
            <xm:f>критерии!$J$217:$J$218</xm:f>
          </x14:formula1>
          <xm:sqref>L51</xm:sqref>
        </x14:dataValidation>
        <x14:dataValidation type="list" errorStyle="warning" allowBlank="1" showInputMessage="1" showErrorMessage="1" xr:uid="{00000000-0002-0000-0300-00001C000000}">
          <x14:formula1>
            <xm:f>критерии!$J$207:$J$210</xm:f>
          </x14:formula1>
          <xm:sqref>L49</xm:sqref>
        </x14:dataValidation>
        <x14:dataValidation type="list" errorStyle="warning" allowBlank="1" showInputMessage="1" showErrorMessage="1" xr:uid="{00000000-0002-0000-0300-00001D000000}">
          <x14:formula1>
            <xm:f>критерии!$J$204:$J$205</xm:f>
          </x14:formula1>
          <xm:sqref>L48</xm:sqref>
        </x14:dataValidation>
        <x14:dataValidation type="list" errorStyle="warning" allowBlank="1" showInputMessage="1" showErrorMessage="1" xr:uid="{00000000-0002-0000-0300-000021000000}">
          <x14:formula1>
            <xm:f>критерии!$J$186:$J$189</xm:f>
          </x14:formula1>
          <xm:sqref>L47</xm:sqref>
        </x14:dataValidation>
        <x14:dataValidation type="list" errorStyle="warning" allowBlank="1" showInputMessage="1" showErrorMessage="1" xr:uid="{00000000-0002-0000-0300-000022000000}">
          <x14:formula1>
            <xm:f>критерии!$J$181:$J$184</xm:f>
          </x14:formula1>
          <xm:sqref>L46</xm:sqref>
        </x14:dataValidation>
        <x14:dataValidation type="list" errorStyle="warning" allowBlank="1" showInputMessage="1" showErrorMessage="1" xr:uid="{00000000-0002-0000-0300-000028000000}">
          <x14:formula1>
            <xm:f>критерии!$J$112:$J$114</xm:f>
          </x14:formula1>
          <xm:sqref>L35</xm:sqref>
        </x14:dataValidation>
        <x14:dataValidation type="list" errorStyle="warning" allowBlank="1" showInputMessage="1" showErrorMessage="1" xr:uid="{00000000-0002-0000-0300-00002B000000}">
          <x14:formula1>
            <xm:f>критерии!$J$71:$J$72</xm:f>
          </x14:formula1>
          <xm:sqref>L32:L33</xm:sqref>
        </x14:dataValidation>
        <x14:dataValidation type="list" errorStyle="warning" allowBlank="1" showInputMessage="1" showErrorMessage="1" xr:uid="{00000000-0002-0000-0300-00002C000000}">
          <x14:formula1>
            <xm:f>критерии!$J$68:$J$69</xm:f>
          </x14:formula1>
          <xm:sqref>L31</xm:sqref>
        </x14:dataValidation>
        <x14:dataValidation type="list" errorStyle="warning" allowBlank="1" showInputMessage="1" showErrorMessage="1" xr:uid="{00000000-0002-0000-0300-00002D000000}">
          <x14:formula1>
            <xm:f>критерии!$J$64:$J$65</xm:f>
          </x14:formula1>
          <xm:sqref>L30</xm:sqref>
        </x14:dataValidation>
        <x14:dataValidation type="list" errorStyle="warning" allowBlank="1" showInputMessage="1" showErrorMessage="1" xr:uid="{00000000-0002-0000-0300-00002E000000}">
          <x14:formula1>
            <xm:f>критерии!$J$47:$J$49</xm:f>
          </x14:formula1>
          <xm:sqref>L27</xm:sqref>
        </x14:dataValidation>
        <x14:dataValidation type="list" errorStyle="warning" allowBlank="1" showInputMessage="1" showErrorMessage="1" xr:uid="{00000000-0002-0000-0300-000030000000}">
          <x14:formula1>
            <xm:f>критерии!$J$19:$J$20</xm:f>
          </x14:formula1>
          <xm:sqref>L22</xm:sqref>
        </x14:dataValidation>
        <x14:dataValidation type="list" allowBlank="1" showInputMessage="1" showErrorMessage="1" xr:uid="{00000000-0002-0000-0300-000032000000}">
          <x14:formula1>
            <xm:f>Данные!$B$3:$B$5</xm:f>
          </x14:formula1>
          <xm:sqref>F8:H8</xm:sqref>
        </x14:dataValidation>
        <x14:dataValidation type="list" allowBlank="1" showInputMessage="1" showErrorMessage="1" xr:uid="{00000000-0002-0000-0300-000033000000}">
          <x14:formula1>
            <xm:f>Данные!$B$7:$B$8</xm:f>
          </x14:formula1>
          <xm:sqref>L19 K17:K18</xm:sqref>
        </x14:dataValidation>
        <x14:dataValidation type="list" errorStyle="warning" allowBlank="1" showInputMessage="1" showErrorMessage="1" xr:uid="{00000000-0002-0000-0300-000043000000}">
          <x14:formula1>
            <xm:f>критерии!$J$238:$J$239</xm:f>
          </x14:formula1>
          <xm:sqref>L55</xm:sqref>
        </x14:dataValidation>
        <x14:dataValidation type="list" errorStyle="warning" allowBlank="1" showInputMessage="1" showErrorMessage="1" xr:uid="{00000000-0002-0000-0300-000044000000}">
          <x14:formula1>
            <xm:f>критерии!$J$241:$J$243</xm:f>
          </x14:formula1>
          <xm:sqref>L56</xm:sqref>
        </x14:dataValidation>
        <x14:dataValidation type="list" errorStyle="warning" allowBlank="1" showInputMessage="1" showErrorMessage="1" xr:uid="{00000000-0002-0000-0300-000045000000}">
          <x14:formula1>
            <xm:f>критерии!$J$212:$J$214</xm:f>
          </x14:formula1>
          <xm:sqref>L50</xm:sqref>
        </x14:dataValidation>
        <x14:dataValidation type="list" allowBlank="1" showInputMessage="1" showErrorMessage="1" xr:uid="{00000000-0002-0000-0300-000046000000}">
          <x14:formula1>
            <xm:f>критерии!$J$131:$J$133</xm:f>
          </x14:formula1>
          <xm:sqref>L38</xm:sqref>
        </x14:dataValidation>
        <x14:dataValidation type="list" errorStyle="warning" allowBlank="1" showInputMessage="1" showErrorMessage="1" xr:uid="{26F0D126-CC6E-4F33-80DD-A82F0FC4454F}">
          <x14:formula1>
            <xm:f>критерии!$J$311:$J$312</xm:f>
          </x14:formula1>
          <xm:sqref>L67</xm:sqref>
        </x14:dataValidation>
        <x14:dataValidation type="list" errorStyle="warning" allowBlank="1" showInputMessage="1" showErrorMessage="1" xr:uid="{B7232B0A-AE3D-4B34-98FF-CB2022BC2C7B}">
          <x14:formula1>
            <xm:f>критерии!$J$314:$J$315</xm:f>
          </x14:formula1>
          <xm:sqref>L68</xm:sqref>
        </x14:dataValidation>
        <x14:dataValidation type="list" errorStyle="warning" allowBlank="1" showInputMessage="1" showErrorMessage="1" xr:uid="{00000000-0002-0000-0300-00003B000000}">
          <x14:formula1>
            <xm:f>критерии!$J$28:$J$29</xm:f>
          </x14:formula1>
          <xm:sqref>L24:L26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Данные</vt:lpstr>
      <vt:lpstr>критерии</vt:lpstr>
      <vt:lpstr>Лист самооценки</vt:lpstr>
      <vt:lpstr>критерии!Заголовки_для_печати</vt:lpstr>
      <vt:lpstr>'Лист самооценки'!Заголовки_для_печати</vt:lpstr>
      <vt:lpstr>критерии!Область_печати</vt:lpstr>
      <vt:lpstr>'Лист самооценки'!Область_печати</vt:lpstr>
    </vt:vector>
  </TitlesOfParts>
  <Company>Toyo Engineering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</dc:creator>
  <cp:lastModifiedBy>Родичев Роман Александрович</cp:lastModifiedBy>
  <cp:lastPrinted>2022-10-05T03:47:36Z</cp:lastPrinted>
  <dcterms:created xsi:type="dcterms:W3CDTF">2015-06-09T02:09:57Z</dcterms:created>
  <dcterms:modified xsi:type="dcterms:W3CDTF">2024-02-14T01:04:34Z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MSEncryptable">
    <vt:lpwstr>true</vt:lpwstr>
  </property>
</Properties>
</file>